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48" windowWidth="14808" windowHeight="6876" tabRatio="380" firstSheet="1" activeTab="1"/>
  </bookViews>
  <sheets>
    <sheet name="дати" sheetId="8" state="hidden" r:id="rId1"/>
    <sheet name="райбюджет" sheetId="14" r:id="rId2"/>
    <sheet name="район" sheetId="2" state="hidden" r:id="rId3"/>
    <sheet name="Z2M_2_445" sheetId="15" state="hidden" r:id="rId4"/>
    <sheet name="відхилення" sheetId="18" state="hidden" r:id="rId5"/>
    <sheet name="зв_зф" sheetId="16" state="hidden" r:id="rId6"/>
    <sheet name="зв_сф" sheetId="17" state="hidden" r:id="rId7"/>
    <sheet name="зф" sheetId="1" state="hidden" r:id="rId8"/>
    <sheet name="сф" sheetId="4" state="hidden" r:id="rId9"/>
    <sheet name="ср_зф" sheetId="5" state="hidden" r:id="rId10"/>
    <sheet name="ср_зф_трансферти" sheetId="6" state="hidden" r:id="rId11"/>
    <sheet name="ср_сф" sheetId="7" state="hidden" r:id="rId12"/>
    <sheet name="КЕКВ_ср_з" sheetId="20" state="hidden" r:id="rId13"/>
    <sheet name="КЕКВ_ср_с" sheetId="21" state="hidden" r:id="rId14"/>
    <sheet name="КПКВ" sheetId="3" state="hidden" r:id="rId15"/>
    <sheet name="КПКВ_1" sheetId="12" state="hidden" r:id="rId16"/>
    <sheet name="КПКВ_2" sheetId="10" state="hidden" r:id="rId17"/>
    <sheet name="КПКВ_3" sheetId="11" state="hidden" r:id="rId18"/>
    <sheet name="КПКВ00" sheetId="13" state="hidden" r:id="rId19"/>
    <sheet name="Перевірка" sheetId="19" state="hidden" r:id="rId20"/>
  </sheets>
  <definedNames>
    <definedName name="_xlnm._FilterDatabase" localSheetId="3" hidden="1">Z2M_2_445!$A$8:$R$1013</definedName>
    <definedName name="_xlnm._FilterDatabase" localSheetId="4" hidden="1">відхилення!$A$5:$T$164</definedName>
    <definedName name="_xlnm._FilterDatabase" localSheetId="5" hidden="1">зв_зф!$A$2:$L$75</definedName>
    <definedName name="_xlnm._FilterDatabase" localSheetId="6" hidden="1">зв_сф!$A$2:$L$37</definedName>
    <definedName name="_xlnm._FilterDatabase" localSheetId="7" hidden="1">зф!$A$2:$N$1428</definedName>
    <definedName name="_xlnm._FilterDatabase" localSheetId="19" hidden="1">Перевірка!$A$1:$F$84</definedName>
    <definedName name="_xlnm._FilterDatabase" localSheetId="1" hidden="1">райбюджет!$A$4:$AH$29</definedName>
    <definedName name="_xlnm._FilterDatabase" localSheetId="2" hidden="1">район!$A$8:$AD$211</definedName>
    <definedName name="_xlnm._FilterDatabase" localSheetId="9" hidden="1">ср_зф!$A$5:$CG$21</definedName>
    <definedName name="_xlnm._FilterDatabase" localSheetId="10" hidden="1">ср_зф_трансферти!$A$6:$EL$22</definedName>
    <definedName name="_xlnm._FilterDatabase" localSheetId="11" hidden="1">ср_сф!$A$6:$BS$25</definedName>
    <definedName name="_xlnm._FilterDatabase" localSheetId="8" hidden="1">сф!$B$2:$N$1428</definedName>
    <definedName name="Data">Z2M_2_445!$A$9:$AE$1013</definedName>
    <definedName name="Date">Z2M_2_445!$D$1</definedName>
    <definedName name="Date1">Z2M_2_445!$E$1</definedName>
    <definedName name="Excel_BuiltIn_Print_Area" localSheetId="3">Z2M_2_445!$B$3:$R$25</definedName>
    <definedName name="EXCEL_VER">11</definedName>
    <definedName name="PRINT_DATE">"11.03.2019 10:14:37"</definedName>
    <definedName name="PRINTER">"Eксель_Імпорт (XlRpt)  ДержКазначейство ЦА, Копичко Олександр"</definedName>
    <definedName name="REP_CREATOR">"1116-KuschL"</definedName>
    <definedName name="SignB">Z2M_2_445!$K$1026</definedName>
    <definedName name="SignD">Z2M_2_445!$K$1023</definedName>
    <definedName name="_xlnm.Print_Titles" localSheetId="3">Z2M_2_445!$8:$8</definedName>
    <definedName name="_xlnm.Print_Titles" localSheetId="4">відхилення!$4:$5</definedName>
    <definedName name="_xlnm.Print_Titles" localSheetId="1">райбюджет!$3:$4</definedName>
    <definedName name="_xlnm.Print_Titles" localSheetId="2">район!$7:$8</definedName>
    <definedName name="_xlnm.Print_Titles" localSheetId="9">ср_зф!$A:$A</definedName>
    <definedName name="_xlnm.Print_Titles" localSheetId="11">ср_сф!$A:$A,ср_сф!$3:$5</definedName>
    <definedName name="_xlnm.Print_Area" localSheetId="3">Z2M_2_445!$B$3:$R$1028</definedName>
    <definedName name="_xlnm.Print_Area" localSheetId="4">відхилення!$E$2:$S$162</definedName>
    <definedName name="_xlnm.Print_Area" localSheetId="1">райбюджет!$E$1:$R$29</definedName>
    <definedName name="_xlnm.Print_Area" localSheetId="2">район!$E$5:$S$209</definedName>
    <definedName name="_xlnm.Print_Area" localSheetId="9">ср_зф!$A$1:$CA$21</definedName>
    <definedName name="_xlnm.Print_Area" localSheetId="10">ср_зф_трансферти!$A$1:$CM$22</definedName>
    <definedName name="_xlnm.Print_Area" localSheetId="11">ср_сф!$A$1:$BL$22</definedName>
  </definedNames>
  <calcPr calcId="152511"/>
</workbook>
</file>

<file path=xl/calcChain.xml><?xml version="1.0" encoding="utf-8"?>
<calcChain xmlns="http://schemas.openxmlformats.org/spreadsheetml/2006/main">
  <c r="R6" i="14" l="1"/>
  <c r="Q6" i="14"/>
  <c r="R3" i="14"/>
  <c r="N3" i="14"/>
  <c r="I29" i="14" l="1"/>
  <c r="H29" i="14"/>
  <c r="R7" i="14" l="1"/>
  <c r="R23" i="14" l="1"/>
  <c r="N23" i="14"/>
  <c r="J23" i="14"/>
  <c r="G23" i="14"/>
  <c r="G22" i="14"/>
  <c r="N22" i="14"/>
  <c r="J22" i="14"/>
  <c r="Q23" i="14" l="1"/>
  <c r="R21" i="14"/>
  <c r="N21" i="14"/>
  <c r="J21" i="14"/>
  <c r="G21" i="14"/>
  <c r="Q21" i="14" l="1"/>
  <c r="K5" i="14" l="1"/>
  <c r="J6" i="14" l="1"/>
  <c r="R28" i="14" l="1"/>
  <c r="M8" i="14"/>
  <c r="O25" i="14" l="1"/>
  <c r="M25" i="14"/>
  <c r="R15" i="14" l="1"/>
  <c r="O5" i="14" l="1"/>
  <c r="M5" i="14"/>
  <c r="R5" i="14" l="1"/>
  <c r="K10" i="14"/>
  <c r="R12" i="14" l="1"/>
  <c r="J28" i="14"/>
  <c r="N7" i="14" l="1"/>
  <c r="O10" i="14" l="1"/>
  <c r="R27" i="14" l="1"/>
  <c r="R26" i="14"/>
  <c r="R14" i="14"/>
  <c r="R13" i="14"/>
  <c r="R11" i="14"/>
  <c r="R9" i="14"/>
  <c r="R20" i="14" l="1"/>
  <c r="M10" i="14" l="1"/>
  <c r="P25" i="14"/>
  <c r="N25" i="14" s="1"/>
  <c r="N15" i="14"/>
  <c r="J15" i="14"/>
  <c r="Q15" i="14" s="1"/>
  <c r="R10" i="14" l="1"/>
  <c r="N27" i="14"/>
  <c r="P26" i="14"/>
  <c r="O26" i="14"/>
  <c r="L26" i="14"/>
  <c r="K26" i="14"/>
  <c r="K25" i="14" s="1"/>
  <c r="J27" i="14"/>
  <c r="Q27" i="14" s="1"/>
  <c r="G28" i="14"/>
  <c r="G27" i="14"/>
  <c r="I26" i="14"/>
  <c r="I25" i="14" s="1"/>
  <c r="H26" i="14"/>
  <c r="H25" i="14" s="1"/>
  <c r="G26" i="14" l="1"/>
  <c r="G25" i="14" s="1"/>
  <c r="N26" i="14"/>
  <c r="L25" i="14"/>
  <c r="J26" i="14"/>
  <c r="Q26" i="14" s="1"/>
  <c r="N12" i="14"/>
  <c r="G9" i="14"/>
  <c r="G7" i="14"/>
  <c r="J7" i="14"/>
  <c r="Q7" i="14" s="1"/>
  <c r="N28" i="14"/>
  <c r="Q28" i="14" s="1"/>
  <c r="N20" i="14"/>
  <c r="O19" i="14"/>
  <c r="N6" i="14"/>
  <c r="J25" i="14" l="1"/>
  <c r="Q25" i="14" s="1"/>
  <c r="R25" i="14"/>
  <c r="O17" i="14"/>
  <c r="N17" i="14" s="1"/>
  <c r="J11" i="14"/>
  <c r="P8" i="14"/>
  <c r="AA3" i="14" l="1"/>
  <c r="J20" i="14"/>
  <c r="Q20" i="14" s="1"/>
  <c r="N19" i="14"/>
  <c r="M19" i="14"/>
  <c r="R19" i="14" s="1"/>
  <c r="K19" i="14"/>
  <c r="J19" i="14" s="1"/>
  <c r="R18" i="14"/>
  <c r="N18" i="14"/>
  <c r="J18" i="14"/>
  <c r="M17" i="14"/>
  <c r="K17" i="14"/>
  <c r="J17" i="14" s="1"/>
  <c r="Q17" i="14" s="1"/>
  <c r="N16" i="14"/>
  <c r="J16" i="14"/>
  <c r="G16" i="14"/>
  <c r="N14" i="14"/>
  <c r="J14" i="14"/>
  <c r="G14" i="14"/>
  <c r="N13" i="14"/>
  <c r="J13" i="14"/>
  <c r="G13" i="14"/>
  <c r="J12" i="14"/>
  <c r="Q12" i="14" s="1"/>
  <c r="G12" i="14"/>
  <c r="N11" i="14"/>
  <c r="Q11" i="14" s="1"/>
  <c r="G11" i="14"/>
  <c r="P10" i="14"/>
  <c r="N10" i="14" s="1"/>
  <c r="L10" i="14"/>
  <c r="I10" i="14"/>
  <c r="H10" i="14"/>
  <c r="N9" i="14"/>
  <c r="J9" i="14"/>
  <c r="Q9" i="14" s="1"/>
  <c r="O8" i="14"/>
  <c r="O24" i="14" s="1"/>
  <c r="O29" i="14" s="1"/>
  <c r="L8" i="14"/>
  <c r="K8" i="14"/>
  <c r="H8" i="14"/>
  <c r="G8" i="14" s="1"/>
  <c r="AH6" i="14"/>
  <c r="AG6" i="14"/>
  <c r="G6" i="14"/>
  <c r="A6" i="14"/>
  <c r="D6" i="14" s="1"/>
  <c r="P5" i="14"/>
  <c r="L5" i="14"/>
  <c r="L24" i="14" s="1"/>
  <c r="I5" i="14"/>
  <c r="H5" i="14"/>
  <c r="E5" i="14"/>
  <c r="D5" i="14"/>
  <c r="B5" i="14" s="1"/>
  <c r="C5" i="14" s="1"/>
  <c r="Z3" i="14"/>
  <c r="K24" i="14" l="1"/>
  <c r="K29" i="14" s="1"/>
  <c r="P24" i="14"/>
  <c r="N24" i="14" s="1"/>
  <c r="I24" i="14"/>
  <c r="H24" i="14"/>
  <c r="M24" i="14"/>
  <c r="R24" i="14" s="1"/>
  <c r="G10" i="14"/>
  <c r="R17" i="14"/>
  <c r="Q18" i="14"/>
  <c r="Q13" i="14"/>
  <c r="N8" i="14"/>
  <c r="R8" i="14"/>
  <c r="N5" i="14"/>
  <c r="L29" i="14"/>
  <c r="J5" i="14"/>
  <c r="G5" i="14"/>
  <c r="T5" i="14" s="1"/>
  <c r="U5" i="14"/>
  <c r="Q14" i="14"/>
  <c r="F5" i="14"/>
  <c r="X5" i="14"/>
  <c r="J8" i="14"/>
  <c r="Q8" i="14" s="1"/>
  <c r="AB5" i="14"/>
  <c r="AG5" i="14"/>
  <c r="J10" i="14"/>
  <c r="Q10" i="14" s="1"/>
  <c r="Q19" i="14"/>
  <c r="AC5" i="14"/>
  <c r="Y5" i="14"/>
  <c r="S6" i="14"/>
  <c r="F6" i="14"/>
  <c r="B6" i="14"/>
  <c r="C6" i="14" s="1"/>
  <c r="E6" i="14"/>
  <c r="AH5" i="14"/>
  <c r="V5" i="14"/>
  <c r="Z5" i="14"/>
  <c r="Q5" i="14" l="1"/>
  <c r="S5" i="14" s="1"/>
  <c r="J24" i="14"/>
  <c r="Q24" i="14" s="1"/>
  <c r="P29" i="14"/>
  <c r="G24" i="14"/>
  <c r="G29" i="14" s="1"/>
  <c r="AA5" i="14"/>
  <c r="M29" i="14"/>
  <c r="R29" i="14" s="1"/>
  <c r="W5" i="14"/>
  <c r="J29" i="14" l="1"/>
  <c r="N29" i="14"/>
  <c r="AA7" i="2"/>
  <c r="AB7" i="2"/>
  <c r="Q29" i="14" l="1"/>
  <c r="S29" i="14"/>
  <c r="A81" i="19"/>
  <c r="CC16" i="5"/>
  <c r="CN17" i="6"/>
  <c r="K214" i="2"/>
  <c r="C98" i="3" l="1"/>
  <c r="A90" i="3"/>
  <c r="A92" i="3" s="1"/>
  <c r="A89" i="3"/>
  <c r="C88" i="3"/>
  <c r="B87" i="3"/>
  <c r="C87" i="3" s="1"/>
  <c r="B89" i="3" l="1"/>
  <c r="C89" i="3" s="1"/>
  <c r="A91" i="3"/>
  <c r="A93" i="3"/>
  <c r="A94" i="3"/>
  <c r="B90" i="3" l="1"/>
  <c r="B91" i="3" s="1"/>
  <c r="B92" i="3" s="1"/>
  <c r="C92" i="3" s="1"/>
  <c r="A95" i="3"/>
  <c r="C91" i="3" l="1"/>
  <c r="B93" i="3"/>
  <c r="C90" i="3"/>
  <c r="A96" i="3"/>
  <c r="C93" i="3" l="1"/>
  <c r="B94" i="3"/>
  <c r="A97" i="3"/>
  <c r="C94" i="3" l="1"/>
  <c r="B95" i="3"/>
  <c r="C95" i="3" l="1"/>
  <c r="B96" i="3"/>
  <c r="A62" i="19"/>
  <c r="C96" i="3" l="1"/>
  <c r="B97" i="3"/>
  <c r="C97" i="3" s="1"/>
  <c r="BO12" i="7"/>
  <c r="B3" i="1"/>
  <c r="B4" i="1"/>
  <c r="A4" i="1" s="1"/>
  <c r="B5" i="1"/>
  <c r="A5" i="1" s="1"/>
  <c r="B6" i="1"/>
  <c r="A6" i="1" s="1"/>
  <c r="B7" i="1"/>
  <c r="A7" i="1" s="1"/>
  <c r="B8" i="1"/>
  <c r="A8" i="1" s="1"/>
  <c r="B9" i="1"/>
  <c r="A9" i="1" s="1"/>
  <c r="B10" i="1"/>
  <c r="A10" i="1" s="1"/>
  <c r="B11" i="1"/>
  <c r="A11" i="1" s="1"/>
  <c r="B12" i="1"/>
  <c r="A12" i="1" s="1"/>
  <c r="B13" i="1"/>
  <c r="A13" i="1" s="1"/>
  <c r="B14" i="1"/>
  <c r="A14" i="1" s="1"/>
  <c r="B15" i="1"/>
  <c r="A15" i="1" s="1"/>
  <c r="B16" i="1"/>
  <c r="A16" i="1" s="1"/>
  <c r="B17" i="1"/>
  <c r="A17" i="1" s="1"/>
  <c r="B18" i="1"/>
  <c r="A18" i="1" s="1"/>
  <c r="B19" i="1"/>
  <c r="A19" i="1" s="1"/>
  <c r="B20" i="1"/>
  <c r="A20" i="1" s="1"/>
  <c r="B21" i="1"/>
  <c r="A21" i="1" s="1"/>
  <c r="B22" i="1"/>
  <c r="A22" i="1" s="1"/>
  <c r="B23" i="1"/>
  <c r="A23" i="1" s="1"/>
  <c r="B24" i="1"/>
  <c r="A24" i="1" s="1"/>
  <c r="B25" i="1"/>
  <c r="A25" i="1" s="1"/>
  <c r="B26" i="1"/>
  <c r="A26" i="1" s="1"/>
  <c r="B27" i="1"/>
  <c r="A27" i="1" s="1"/>
  <c r="B28" i="1"/>
  <c r="A28" i="1" s="1"/>
  <c r="B29" i="1"/>
  <c r="A29" i="1" s="1"/>
  <c r="B30" i="1"/>
  <c r="A30" i="1" s="1"/>
  <c r="B31" i="1"/>
  <c r="A31" i="1" s="1"/>
  <c r="B32" i="1"/>
  <c r="A32" i="1" s="1"/>
  <c r="B33" i="1"/>
  <c r="A33" i="1" s="1"/>
  <c r="B34" i="1"/>
  <c r="A34" i="1" s="1"/>
  <c r="B35" i="1"/>
  <c r="A35" i="1" s="1"/>
  <c r="B36" i="1"/>
  <c r="A36" i="1" s="1"/>
  <c r="B37" i="1"/>
  <c r="A37" i="1" s="1"/>
  <c r="B38" i="1"/>
  <c r="A38" i="1" s="1"/>
  <c r="B39" i="1"/>
  <c r="A39" i="1" s="1"/>
  <c r="B40" i="1"/>
  <c r="A40" i="1" s="1"/>
  <c r="B41" i="1"/>
  <c r="A41" i="1" s="1"/>
  <c r="B42" i="1"/>
  <c r="A42" i="1" s="1"/>
  <c r="B43" i="1"/>
  <c r="A43" i="1" s="1"/>
  <c r="B44" i="1"/>
  <c r="A44" i="1" s="1"/>
  <c r="B45" i="1"/>
  <c r="A45" i="1" s="1"/>
  <c r="B46" i="1"/>
  <c r="A46" i="1" s="1"/>
  <c r="B47" i="1"/>
  <c r="A47" i="1" s="1"/>
  <c r="B48" i="1"/>
  <c r="A48" i="1" s="1"/>
  <c r="B49" i="1"/>
  <c r="A49" i="1" s="1"/>
  <c r="B50" i="1"/>
  <c r="A50" i="1" s="1"/>
  <c r="B51" i="1"/>
  <c r="A51" i="1" s="1"/>
  <c r="B52" i="1"/>
  <c r="A52" i="1" s="1"/>
  <c r="B53" i="1"/>
  <c r="A53" i="1" s="1"/>
  <c r="B54" i="1"/>
  <c r="A54" i="1" s="1"/>
  <c r="B55" i="1"/>
  <c r="A55" i="1" s="1"/>
  <c r="B56" i="1"/>
  <c r="A56" i="1" s="1"/>
  <c r="B57" i="1"/>
  <c r="A57" i="1" s="1"/>
  <c r="B58" i="1"/>
  <c r="A58" i="1" s="1"/>
  <c r="B59" i="1"/>
  <c r="A59" i="1" s="1"/>
  <c r="B60" i="1"/>
  <c r="A60" i="1" s="1"/>
  <c r="B61" i="1"/>
  <c r="A61" i="1" s="1"/>
  <c r="B62" i="1"/>
  <c r="A62" i="1" s="1"/>
  <c r="B63" i="1"/>
  <c r="A63" i="1" s="1"/>
  <c r="B64" i="1"/>
  <c r="A64" i="1" s="1"/>
  <c r="B65" i="1"/>
  <c r="A65" i="1" s="1"/>
  <c r="B66" i="1"/>
  <c r="A66" i="1" s="1"/>
  <c r="B67" i="1"/>
  <c r="A67" i="1" s="1"/>
  <c r="B68" i="1"/>
  <c r="A68" i="1" s="1"/>
  <c r="B69" i="1"/>
  <c r="A69" i="1" s="1"/>
  <c r="B70" i="1"/>
  <c r="A70" i="1" s="1"/>
  <c r="B71" i="1"/>
  <c r="A71" i="1" s="1"/>
  <c r="B72" i="1"/>
  <c r="A72" i="1" s="1"/>
  <c r="B73" i="1"/>
  <c r="A73" i="1" s="1"/>
  <c r="B74" i="1"/>
  <c r="A74" i="1" s="1"/>
  <c r="B75" i="1"/>
  <c r="A75" i="1" s="1"/>
  <c r="B76" i="1"/>
  <c r="A76" i="1" s="1"/>
  <c r="B77" i="1"/>
  <c r="A77" i="1" s="1"/>
  <c r="B78" i="1"/>
  <c r="A78" i="1" s="1"/>
  <c r="B79" i="1"/>
  <c r="A79" i="1" s="1"/>
  <c r="B80" i="1"/>
  <c r="A80" i="1" s="1"/>
  <c r="B81" i="1"/>
  <c r="A81" i="1" s="1"/>
  <c r="B82" i="1"/>
  <c r="A82" i="1" s="1"/>
  <c r="B83" i="1"/>
  <c r="A83" i="1" s="1"/>
  <c r="B84" i="1"/>
  <c r="A84" i="1" s="1"/>
  <c r="B85" i="1"/>
  <c r="A85" i="1" s="1"/>
  <c r="B86" i="1"/>
  <c r="A86" i="1" s="1"/>
  <c r="B87" i="1"/>
  <c r="A87" i="1" s="1"/>
  <c r="B88" i="1"/>
  <c r="A88" i="1" s="1"/>
  <c r="B89" i="1"/>
  <c r="A89" i="1" s="1"/>
  <c r="B90" i="1"/>
  <c r="A90" i="1" s="1"/>
  <c r="B91" i="1"/>
  <c r="A91" i="1" s="1"/>
  <c r="B92" i="1"/>
  <c r="A92" i="1" s="1"/>
  <c r="B93" i="1"/>
  <c r="A93" i="1" s="1"/>
  <c r="B94" i="1"/>
  <c r="A94" i="1" s="1"/>
  <c r="B95" i="1"/>
  <c r="A95" i="1" s="1"/>
  <c r="B96" i="1"/>
  <c r="A96" i="1" s="1"/>
  <c r="B97" i="1"/>
  <c r="A97" i="1" s="1"/>
  <c r="B98" i="1"/>
  <c r="A98" i="1" s="1"/>
  <c r="B99" i="1"/>
  <c r="A99" i="1" s="1"/>
  <c r="B100" i="1"/>
  <c r="A100" i="1" s="1"/>
  <c r="B101" i="1"/>
  <c r="A101" i="1" s="1"/>
  <c r="B102" i="1"/>
  <c r="A102" i="1" s="1"/>
  <c r="B103" i="1"/>
  <c r="A103" i="1" s="1"/>
  <c r="B104" i="1"/>
  <c r="A104" i="1" s="1"/>
  <c r="B105" i="1"/>
  <c r="A105" i="1" s="1"/>
  <c r="B106" i="1"/>
  <c r="A106" i="1" s="1"/>
  <c r="B107" i="1"/>
  <c r="A107" i="1" s="1"/>
  <c r="B108" i="1"/>
  <c r="A108" i="1" s="1"/>
  <c r="B109" i="1"/>
  <c r="A109" i="1" s="1"/>
  <c r="B110" i="1"/>
  <c r="A110" i="1" s="1"/>
  <c r="B111" i="1"/>
  <c r="A111" i="1" s="1"/>
  <c r="B112" i="1"/>
  <c r="A112" i="1" s="1"/>
  <c r="B113" i="1"/>
  <c r="A113" i="1" s="1"/>
  <c r="B114" i="1"/>
  <c r="A114" i="1" s="1"/>
  <c r="B115" i="1"/>
  <c r="A115" i="1" s="1"/>
  <c r="B116" i="1"/>
  <c r="A116" i="1" s="1"/>
  <c r="B117" i="1"/>
  <c r="A117" i="1" s="1"/>
  <c r="B118" i="1"/>
  <c r="A118" i="1" s="1"/>
  <c r="B119" i="1"/>
  <c r="A119" i="1" s="1"/>
  <c r="B120" i="1"/>
  <c r="A120" i="1" s="1"/>
  <c r="B121" i="1"/>
  <c r="A121" i="1" s="1"/>
  <c r="B122" i="1"/>
  <c r="A122" i="1" s="1"/>
  <c r="B123" i="1"/>
  <c r="A123" i="1" s="1"/>
  <c r="B124" i="1"/>
  <c r="A124" i="1" s="1"/>
  <c r="B125" i="1"/>
  <c r="A125" i="1" s="1"/>
  <c r="B126" i="1"/>
  <c r="A126" i="1" s="1"/>
  <c r="B127" i="1"/>
  <c r="A127" i="1" s="1"/>
  <c r="B128" i="1"/>
  <c r="A128" i="1" s="1"/>
  <c r="B129" i="1"/>
  <c r="A129" i="1" s="1"/>
  <c r="B130" i="1"/>
  <c r="A130" i="1" s="1"/>
  <c r="B131" i="1"/>
  <c r="A131" i="1" s="1"/>
  <c r="B132" i="1"/>
  <c r="A132" i="1" s="1"/>
  <c r="B133" i="1"/>
  <c r="A133" i="1" s="1"/>
  <c r="B134" i="1"/>
  <c r="A134" i="1" s="1"/>
  <c r="B135" i="1"/>
  <c r="A135" i="1" s="1"/>
  <c r="B136" i="1"/>
  <c r="A136" i="1" s="1"/>
  <c r="B137" i="1"/>
  <c r="A137" i="1" s="1"/>
  <c r="B138" i="1"/>
  <c r="A138" i="1" s="1"/>
  <c r="B139" i="1"/>
  <c r="A139" i="1" s="1"/>
  <c r="B140" i="1"/>
  <c r="A140" i="1" s="1"/>
  <c r="B141" i="1"/>
  <c r="A141" i="1" s="1"/>
  <c r="B142" i="1"/>
  <c r="A142" i="1" s="1"/>
  <c r="B143" i="1"/>
  <c r="A143" i="1" s="1"/>
  <c r="B144" i="1"/>
  <c r="A144" i="1" s="1"/>
  <c r="B145" i="1"/>
  <c r="A145" i="1" s="1"/>
  <c r="B146" i="1"/>
  <c r="A146" i="1" s="1"/>
  <c r="B147" i="1"/>
  <c r="A147" i="1" s="1"/>
  <c r="B148" i="1"/>
  <c r="A148" i="1" s="1"/>
  <c r="B149" i="1"/>
  <c r="A149" i="1" s="1"/>
  <c r="B150" i="1"/>
  <c r="A150" i="1" s="1"/>
  <c r="B151" i="1"/>
  <c r="A151" i="1" s="1"/>
  <c r="B152" i="1"/>
  <c r="A152" i="1" s="1"/>
  <c r="B153" i="1"/>
  <c r="A153" i="1" s="1"/>
  <c r="B154" i="1"/>
  <c r="A154" i="1" s="1"/>
  <c r="B155" i="1"/>
  <c r="A155" i="1" s="1"/>
  <c r="B156" i="1"/>
  <c r="A156" i="1" s="1"/>
  <c r="B157" i="1"/>
  <c r="A157" i="1" s="1"/>
  <c r="B158" i="1"/>
  <c r="A158" i="1" s="1"/>
  <c r="B159" i="1"/>
  <c r="A159" i="1" s="1"/>
  <c r="B160" i="1"/>
  <c r="A160" i="1" s="1"/>
  <c r="B161" i="1"/>
  <c r="A161" i="1" s="1"/>
  <c r="B162" i="1"/>
  <c r="A162" i="1" s="1"/>
  <c r="B163" i="1"/>
  <c r="A163" i="1" s="1"/>
  <c r="B164" i="1"/>
  <c r="A164" i="1" s="1"/>
  <c r="B165" i="1"/>
  <c r="A165" i="1" s="1"/>
  <c r="B166" i="1"/>
  <c r="A166" i="1" s="1"/>
  <c r="B167" i="1"/>
  <c r="A167" i="1" s="1"/>
  <c r="B168" i="1"/>
  <c r="A168" i="1" s="1"/>
  <c r="B169" i="1"/>
  <c r="A169" i="1" s="1"/>
  <c r="B170" i="1"/>
  <c r="A170" i="1" s="1"/>
  <c r="B171" i="1"/>
  <c r="A171" i="1" s="1"/>
  <c r="B172" i="1"/>
  <c r="A172" i="1" s="1"/>
  <c r="B173" i="1"/>
  <c r="A173" i="1" s="1"/>
  <c r="B174" i="1"/>
  <c r="A174" i="1" s="1"/>
  <c r="B175" i="1"/>
  <c r="A175" i="1" s="1"/>
  <c r="B176" i="1"/>
  <c r="A176" i="1" s="1"/>
  <c r="B177" i="1"/>
  <c r="A177" i="1" s="1"/>
  <c r="B178" i="1"/>
  <c r="A178" i="1" s="1"/>
  <c r="B179" i="1"/>
  <c r="A179" i="1" s="1"/>
  <c r="B180" i="1"/>
  <c r="A180" i="1" s="1"/>
  <c r="B181" i="1"/>
  <c r="A181" i="1" s="1"/>
  <c r="B182" i="1"/>
  <c r="A182" i="1" s="1"/>
  <c r="B183" i="1"/>
  <c r="A183" i="1" s="1"/>
  <c r="B184" i="1"/>
  <c r="A184" i="1" s="1"/>
  <c r="B185" i="1"/>
  <c r="A185" i="1" s="1"/>
  <c r="B186" i="1"/>
  <c r="A186" i="1" s="1"/>
  <c r="B187" i="1"/>
  <c r="A187" i="1" s="1"/>
  <c r="B188" i="1"/>
  <c r="A188" i="1" s="1"/>
  <c r="B189" i="1"/>
  <c r="A189" i="1" s="1"/>
  <c r="B190" i="1"/>
  <c r="A190" i="1" s="1"/>
  <c r="B191" i="1"/>
  <c r="A191" i="1" s="1"/>
  <c r="B192" i="1"/>
  <c r="A192" i="1" s="1"/>
  <c r="B193" i="1"/>
  <c r="A193" i="1" s="1"/>
  <c r="B194" i="1"/>
  <c r="A194" i="1" s="1"/>
  <c r="B195" i="1"/>
  <c r="A195" i="1" s="1"/>
  <c r="B196" i="1"/>
  <c r="A196" i="1" s="1"/>
  <c r="B197" i="1"/>
  <c r="A197" i="1" s="1"/>
  <c r="B198" i="1"/>
  <c r="A198" i="1" s="1"/>
  <c r="B199" i="1"/>
  <c r="A199" i="1" s="1"/>
  <c r="B200" i="1"/>
  <c r="A200" i="1" s="1"/>
  <c r="B201" i="1"/>
  <c r="A201" i="1" s="1"/>
  <c r="B202" i="1"/>
  <c r="A202" i="1" s="1"/>
  <c r="B203" i="1"/>
  <c r="A203" i="1" s="1"/>
  <c r="B204" i="1"/>
  <c r="A204" i="1" s="1"/>
  <c r="B205" i="1"/>
  <c r="A205" i="1" s="1"/>
  <c r="B206" i="1"/>
  <c r="A206" i="1" s="1"/>
  <c r="B207" i="1"/>
  <c r="A207" i="1" s="1"/>
  <c r="B208" i="1"/>
  <c r="A208" i="1" s="1"/>
  <c r="B209" i="1"/>
  <c r="A209" i="1" s="1"/>
  <c r="B210" i="1"/>
  <c r="A210" i="1" s="1"/>
  <c r="B211" i="1"/>
  <c r="A211" i="1" s="1"/>
  <c r="B212" i="1"/>
  <c r="A212" i="1" s="1"/>
  <c r="B213" i="1"/>
  <c r="A213" i="1" s="1"/>
  <c r="B214" i="1"/>
  <c r="A214" i="1" s="1"/>
  <c r="B215" i="1"/>
  <c r="A215" i="1" s="1"/>
  <c r="B216" i="1"/>
  <c r="A216" i="1" s="1"/>
  <c r="B217" i="1"/>
  <c r="A217" i="1" s="1"/>
  <c r="B218" i="1"/>
  <c r="A218" i="1" s="1"/>
  <c r="B219" i="1"/>
  <c r="A219" i="1" s="1"/>
  <c r="B220" i="1"/>
  <c r="A220" i="1" s="1"/>
  <c r="B221" i="1"/>
  <c r="A221" i="1" s="1"/>
  <c r="B222" i="1"/>
  <c r="A222" i="1" s="1"/>
  <c r="B223" i="1"/>
  <c r="A223" i="1" s="1"/>
  <c r="B224" i="1"/>
  <c r="A224" i="1" s="1"/>
  <c r="B225" i="1"/>
  <c r="A225" i="1" s="1"/>
  <c r="B226" i="1"/>
  <c r="A226" i="1" s="1"/>
  <c r="B227" i="1"/>
  <c r="A227" i="1" s="1"/>
  <c r="B228" i="1"/>
  <c r="A228" i="1" s="1"/>
  <c r="B229" i="1"/>
  <c r="A229" i="1" s="1"/>
  <c r="B230" i="1"/>
  <c r="A230" i="1" s="1"/>
  <c r="B231" i="1"/>
  <c r="A231" i="1" s="1"/>
  <c r="B232" i="1"/>
  <c r="A232" i="1" s="1"/>
  <c r="B233" i="1"/>
  <c r="A233" i="1" s="1"/>
  <c r="B234" i="1"/>
  <c r="A234" i="1" s="1"/>
  <c r="B235" i="1"/>
  <c r="A235" i="1" s="1"/>
  <c r="B236" i="1"/>
  <c r="A236" i="1" s="1"/>
  <c r="B237" i="1"/>
  <c r="A237" i="1" s="1"/>
  <c r="B238" i="1"/>
  <c r="A238" i="1" s="1"/>
  <c r="B239" i="1"/>
  <c r="A239" i="1" s="1"/>
  <c r="B240" i="1"/>
  <c r="A240" i="1" s="1"/>
  <c r="B241" i="1"/>
  <c r="A241" i="1" s="1"/>
  <c r="B242" i="1"/>
  <c r="A242" i="1" s="1"/>
  <c r="B243" i="1"/>
  <c r="A243" i="1" s="1"/>
  <c r="B244" i="1"/>
  <c r="A244" i="1" s="1"/>
  <c r="B245" i="1"/>
  <c r="A245" i="1" s="1"/>
  <c r="B246" i="1"/>
  <c r="A246" i="1" s="1"/>
  <c r="B247" i="1"/>
  <c r="A247" i="1" s="1"/>
  <c r="B248" i="1"/>
  <c r="A248" i="1" s="1"/>
  <c r="B249" i="1"/>
  <c r="A249" i="1" s="1"/>
  <c r="B250" i="1"/>
  <c r="A250" i="1" s="1"/>
  <c r="B251" i="1"/>
  <c r="A251" i="1" s="1"/>
  <c r="B252" i="1"/>
  <c r="A252" i="1" s="1"/>
  <c r="B253" i="1"/>
  <c r="A253" i="1" s="1"/>
  <c r="B254" i="1"/>
  <c r="A254" i="1" s="1"/>
  <c r="B255" i="1"/>
  <c r="A255" i="1" s="1"/>
  <c r="B256" i="1"/>
  <c r="A256" i="1" s="1"/>
  <c r="B257" i="1"/>
  <c r="A257" i="1" s="1"/>
  <c r="B258" i="1"/>
  <c r="A258" i="1" s="1"/>
  <c r="B259" i="1"/>
  <c r="A259" i="1" s="1"/>
  <c r="B260" i="1"/>
  <c r="A260" i="1" s="1"/>
  <c r="B261" i="1"/>
  <c r="A261" i="1" s="1"/>
  <c r="B262" i="1"/>
  <c r="A262" i="1" s="1"/>
  <c r="B263" i="1"/>
  <c r="A263" i="1" s="1"/>
  <c r="B264" i="1"/>
  <c r="A264" i="1" s="1"/>
  <c r="B265" i="1"/>
  <c r="A265" i="1" s="1"/>
  <c r="B266" i="1"/>
  <c r="A266" i="1" s="1"/>
  <c r="B267" i="1"/>
  <c r="A267" i="1" s="1"/>
  <c r="B268" i="1"/>
  <c r="A268" i="1" s="1"/>
  <c r="B269" i="1"/>
  <c r="A269" i="1" s="1"/>
  <c r="B270" i="1"/>
  <c r="A270" i="1" s="1"/>
  <c r="B271" i="1"/>
  <c r="A271" i="1" s="1"/>
  <c r="B272" i="1"/>
  <c r="A272" i="1" s="1"/>
  <c r="B273" i="1"/>
  <c r="A273" i="1" s="1"/>
  <c r="B274" i="1"/>
  <c r="A274" i="1" s="1"/>
  <c r="B275" i="1"/>
  <c r="A275" i="1" s="1"/>
  <c r="B276" i="1"/>
  <c r="A276" i="1" s="1"/>
  <c r="B277" i="1"/>
  <c r="A277" i="1" s="1"/>
  <c r="B278" i="1"/>
  <c r="A278" i="1" s="1"/>
  <c r="B279" i="1"/>
  <c r="A279" i="1" s="1"/>
  <c r="B280" i="1"/>
  <c r="A280" i="1" s="1"/>
  <c r="B281" i="1"/>
  <c r="A281" i="1" s="1"/>
  <c r="B282" i="1"/>
  <c r="A282" i="1" s="1"/>
  <c r="B283" i="1"/>
  <c r="A283" i="1" s="1"/>
  <c r="B284" i="1"/>
  <c r="A284" i="1" s="1"/>
  <c r="B285" i="1"/>
  <c r="A285" i="1" s="1"/>
  <c r="B286" i="1"/>
  <c r="A286" i="1" s="1"/>
  <c r="B287" i="1"/>
  <c r="A287" i="1" s="1"/>
  <c r="B288" i="1"/>
  <c r="A288" i="1" s="1"/>
  <c r="B289" i="1"/>
  <c r="A289" i="1" s="1"/>
  <c r="B290" i="1"/>
  <c r="A290" i="1" s="1"/>
  <c r="B291" i="1"/>
  <c r="A291" i="1" s="1"/>
  <c r="B292" i="1"/>
  <c r="A292" i="1" s="1"/>
  <c r="B293" i="1"/>
  <c r="A293" i="1" s="1"/>
  <c r="B294" i="1"/>
  <c r="A294" i="1" s="1"/>
  <c r="B295" i="1"/>
  <c r="A295" i="1" s="1"/>
  <c r="B296" i="1"/>
  <c r="A296" i="1" s="1"/>
  <c r="B297" i="1"/>
  <c r="A297" i="1" s="1"/>
  <c r="B298" i="1"/>
  <c r="A298" i="1" s="1"/>
  <c r="B299" i="1"/>
  <c r="A299" i="1" s="1"/>
  <c r="B300" i="1"/>
  <c r="A300" i="1" s="1"/>
  <c r="B301" i="1"/>
  <c r="A301" i="1" s="1"/>
  <c r="B302" i="1"/>
  <c r="A302" i="1" s="1"/>
  <c r="B303" i="1"/>
  <c r="A303" i="1" s="1"/>
  <c r="B304" i="1"/>
  <c r="A304" i="1" s="1"/>
  <c r="B305" i="1"/>
  <c r="A305" i="1" s="1"/>
  <c r="B306" i="1"/>
  <c r="A306" i="1" s="1"/>
  <c r="B307" i="1"/>
  <c r="A307" i="1" s="1"/>
  <c r="B308" i="1"/>
  <c r="A308" i="1" s="1"/>
  <c r="B309" i="1"/>
  <c r="A309" i="1" s="1"/>
  <c r="B310" i="1"/>
  <c r="A310" i="1" s="1"/>
  <c r="B311" i="1"/>
  <c r="A311" i="1" s="1"/>
  <c r="B312" i="1"/>
  <c r="A312" i="1" s="1"/>
  <c r="B313" i="1"/>
  <c r="A313" i="1" s="1"/>
  <c r="B314" i="1"/>
  <c r="A314" i="1" s="1"/>
  <c r="B315" i="1"/>
  <c r="A315" i="1" s="1"/>
  <c r="B316" i="1"/>
  <c r="A316" i="1" s="1"/>
  <c r="B317" i="1"/>
  <c r="A317" i="1" s="1"/>
  <c r="B318" i="1"/>
  <c r="A318" i="1" s="1"/>
  <c r="B319" i="1"/>
  <c r="A319" i="1" s="1"/>
  <c r="B320" i="1"/>
  <c r="A320" i="1" s="1"/>
  <c r="B321" i="1"/>
  <c r="A321" i="1" s="1"/>
  <c r="B322" i="1"/>
  <c r="A322" i="1" s="1"/>
  <c r="B323" i="1"/>
  <c r="A323" i="1" s="1"/>
  <c r="B324" i="1"/>
  <c r="A324" i="1" s="1"/>
  <c r="B325" i="1"/>
  <c r="A325" i="1" s="1"/>
  <c r="B326" i="1"/>
  <c r="A326" i="1" s="1"/>
  <c r="B327" i="1"/>
  <c r="A327" i="1" s="1"/>
  <c r="B328" i="1"/>
  <c r="A328" i="1" s="1"/>
  <c r="B329" i="1"/>
  <c r="A329" i="1" s="1"/>
  <c r="B330" i="1"/>
  <c r="A330" i="1" s="1"/>
  <c r="B331" i="1"/>
  <c r="A331" i="1" s="1"/>
  <c r="B332" i="1"/>
  <c r="A332" i="1" s="1"/>
  <c r="B333" i="1"/>
  <c r="A333" i="1" s="1"/>
  <c r="B334" i="1"/>
  <c r="A334" i="1" s="1"/>
  <c r="B335" i="1"/>
  <c r="A335" i="1" s="1"/>
  <c r="B336" i="1"/>
  <c r="A336" i="1" s="1"/>
  <c r="B337" i="1"/>
  <c r="A337" i="1" s="1"/>
  <c r="B338" i="1"/>
  <c r="A338" i="1" s="1"/>
  <c r="B339" i="1"/>
  <c r="A339" i="1" s="1"/>
  <c r="B340" i="1"/>
  <c r="A340" i="1" s="1"/>
  <c r="B341" i="1"/>
  <c r="A341" i="1" s="1"/>
  <c r="B342" i="1"/>
  <c r="A342" i="1" s="1"/>
  <c r="B343" i="1"/>
  <c r="A343" i="1" s="1"/>
  <c r="B344" i="1"/>
  <c r="A344" i="1" s="1"/>
  <c r="B345" i="1"/>
  <c r="A345" i="1" s="1"/>
  <c r="B346" i="1"/>
  <c r="A346" i="1" s="1"/>
  <c r="B347" i="1"/>
  <c r="A347" i="1" s="1"/>
  <c r="B348" i="1"/>
  <c r="A348" i="1" s="1"/>
  <c r="B349" i="1"/>
  <c r="A349" i="1" s="1"/>
  <c r="B350" i="1"/>
  <c r="A350" i="1" s="1"/>
  <c r="B351" i="1"/>
  <c r="A351" i="1" s="1"/>
  <c r="B352" i="1"/>
  <c r="A352" i="1" s="1"/>
  <c r="B353" i="1"/>
  <c r="A353" i="1" s="1"/>
  <c r="B354" i="1"/>
  <c r="A354" i="1" s="1"/>
  <c r="B355" i="1"/>
  <c r="A355" i="1" s="1"/>
  <c r="B356" i="1"/>
  <c r="A356" i="1" s="1"/>
  <c r="B357" i="1"/>
  <c r="A357" i="1" s="1"/>
  <c r="B358" i="1"/>
  <c r="A358" i="1" s="1"/>
  <c r="B359" i="1"/>
  <c r="A359" i="1" s="1"/>
  <c r="B360" i="1"/>
  <c r="A360" i="1" s="1"/>
  <c r="B361" i="1"/>
  <c r="A361" i="1" s="1"/>
  <c r="B362" i="1"/>
  <c r="A362" i="1" s="1"/>
  <c r="B363" i="1"/>
  <c r="A363" i="1" s="1"/>
  <c r="B364" i="1"/>
  <c r="A364" i="1" s="1"/>
  <c r="B365" i="1"/>
  <c r="A365" i="1" s="1"/>
  <c r="B366" i="1"/>
  <c r="A366" i="1" s="1"/>
  <c r="B367" i="1"/>
  <c r="A367" i="1" s="1"/>
  <c r="B368" i="1"/>
  <c r="A368" i="1" s="1"/>
  <c r="B369" i="1"/>
  <c r="A369" i="1" s="1"/>
  <c r="B370" i="1"/>
  <c r="A370" i="1" s="1"/>
  <c r="B371" i="1"/>
  <c r="A371" i="1" s="1"/>
  <c r="B372" i="1"/>
  <c r="A372" i="1" s="1"/>
  <c r="B373" i="1"/>
  <c r="A373" i="1" s="1"/>
  <c r="B374" i="1"/>
  <c r="A374" i="1" s="1"/>
  <c r="B375" i="1"/>
  <c r="A375" i="1" s="1"/>
  <c r="B376" i="1"/>
  <c r="A376" i="1" s="1"/>
  <c r="B377" i="1"/>
  <c r="A377" i="1" s="1"/>
  <c r="B378" i="1"/>
  <c r="A378" i="1" s="1"/>
  <c r="B379" i="1"/>
  <c r="A379" i="1" s="1"/>
  <c r="B380" i="1"/>
  <c r="A380" i="1" s="1"/>
  <c r="B381" i="1"/>
  <c r="A381" i="1" s="1"/>
  <c r="B382" i="1"/>
  <c r="A382" i="1" s="1"/>
  <c r="B383" i="1"/>
  <c r="A383" i="1" s="1"/>
  <c r="B384" i="1"/>
  <c r="A384" i="1" s="1"/>
  <c r="B385" i="1"/>
  <c r="A385" i="1" s="1"/>
  <c r="B386" i="1"/>
  <c r="A386" i="1" s="1"/>
  <c r="B387" i="1"/>
  <c r="A387" i="1" s="1"/>
  <c r="B388" i="1"/>
  <c r="A388" i="1" s="1"/>
  <c r="B389" i="1"/>
  <c r="A389" i="1" s="1"/>
  <c r="B390" i="1"/>
  <c r="A390" i="1" s="1"/>
  <c r="B391" i="1"/>
  <c r="A391" i="1" s="1"/>
  <c r="B392" i="1"/>
  <c r="A392" i="1" s="1"/>
  <c r="B393" i="1"/>
  <c r="A393" i="1" s="1"/>
  <c r="B394" i="1"/>
  <c r="A394" i="1" s="1"/>
  <c r="B395" i="1"/>
  <c r="A395" i="1" s="1"/>
  <c r="B396" i="1"/>
  <c r="A396" i="1" s="1"/>
  <c r="B397" i="1"/>
  <c r="A397" i="1" s="1"/>
  <c r="B398" i="1"/>
  <c r="A398" i="1" s="1"/>
  <c r="B399" i="1"/>
  <c r="A399" i="1" s="1"/>
  <c r="B400" i="1"/>
  <c r="A400" i="1" s="1"/>
  <c r="B401" i="1"/>
  <c r="A401" i="1" s="1"/>
  <c r="B402" i="1"/>
  <c r="A402" i="1" s="1"/>
  <c r="B403" i="1"/>
  <c r="A403" i="1" s="1"/>
  <c r="B404" i="1"/>
  <c r="A404" i="1" s="1"/>
  <c r="B405" i="1"/>
  <c r="A405" i="1" s="1"/>
  <c r="B406" i="1"/>
  <c r="A406" i="1" s="1"/>
  <c r="B407" i="1"/>
  <c r="A407" i="1" s="1"/>
  <c r="B408" i="1"/>
  <c r="A408" i="1" s="1"/>
  <c r="B409" i="1"/>
  <c r="A409" i="1" s="1"/>
  <c r="B410" i="1"/>
  <c r="A410" i="1" s="1"/>
  <c r="B411" i="1"/>
  <c r="A411" i="1" s="1"/>
  <c r="B412" i="1"/>
  <c r="A412" i="1" s="1"/>
  <c r="B413" i="1"/>
  <c r="A413" i="1" s="1"/>
  <c r="B414" i="1"/>
  <c r="A414" i="1" s="1"/>
  <c r="B415" i="1"/>
  <c r="A415" i="1" s="1"/>
  <c r="B416" i="1"/>
  <c r="A416" i="1" s="1"/>
  <c r="B417" i="1"/>
  <c r="A417" i="1" s="1"/>
  <c r="B418" i="1"/>
  <c r="A418" i="1" s="1"/>
  <c r="B419" i="1"/>
  <c r="A419" i="1" s="1"/>
  <c r="B420" i="1"/>
  <c r="A420" i="1" s="1"/>
  <c r="B421" i="1"/>
  <c r="A421" i="1" s="1"/>
  <c r="B422" i="1"/>
  <c r="A422" i="1" s="1"/>
  <c r="B423" i="1"/>
  <c r="A423" i="1" s="1"/>
  <c r="B424" i="1"/>
  <c r="A424" i="1" s="1"/>
  <c r="B425" i="1"/>
  <c r="A425" i="1" s="1"/>
  <c r="B426" i="1"/>
  <c r="A426" i="1" s="1"/>
  <c r="B427" i="1"/>
  <c r="A427" i="1" s="1"/>
  <c r="B428" i="1"/>
  <c r="A428" i="1" s="1"/>
  <c r="B429" i="1"/>
  <c r="A429" i="1" s="1"/>
  <c r="B430" i="1"/>
  <c r="A430" i="1" s="1"/>
  <c r="B431" i="1"/>
  <c r="A431" i="1" s="1"/>
  <c r="B432" i="1"/>
  <c r="A432" i="1" s="1"/>
  <c r="B433" i="1"/>
  <c r="A433" i="1" s="1"/>
  <c r="B434" i="1"/>
  <c r="A434" i="1" s="1"/>
  <c r="B435" i="1"/>
  <c r="A435" i="1" s="1"/>
  <c r="B436" i="1"/>
  <c r="A436" i="1" s="1"/>
  <c r="B437" i="1"/>
  <c r="A437" i="1" s="1"/>
  <c r="B438" i="1"/>
  <c r="A438" i="1" s="1"/>
  <c r="B439" i="1"/>
  <c r="A439" i="1" s="1"/>
  <c r="B440" i="1"/>
  <c r="A440" i="1" s="1"/>
  <c r="B441" i="1"/>
  <c r="A441" i="1" s="1"/>
  <c r="B442" i="1"/>
  <c r="A442" i="1" s="1"/>
  <c r="B443" i="1"/>
  <c r="A443" i="1" s="1"/>
  <c r="B444" i="1"/>
  <c r="A444" i="1" s="1"/>
  <c r="B445" i="1"/>
  <c r="A445" i="1" s="1"/>
  <c r="B446" i="1"/>
  <c r="A446" i="1" s="1"/>
  <c r="B447" i="1"/>
  <c r="A447" i="1" s="1"/>
  <c r="B448" i="1"/>
  <c r="A448" i="1" s="1"/>
  <c r="B449" i="1"/>
  <c r="A449" i="1" s="1"/>
  <c r="B450" i="1"/>
  <c r="A450" i="1" s="1"/>
  <c r="B451" i="1"/>
  <c r="A451" i="1" s="1"/>
  <c r="B452" i="1"/>
  <c r="A452" i="1" s="1"/>
  <c r="B453" i="1"/>
  <c r="A453" i="1" s="1"/>
  <c r="B454" i="1"/>
  <c r="A454" i="1" s="1"/>
  <c r="B455" i="1"/>
  <c r="A455" i="1" s="1"/>
  <c r="B456" i="1"/>
  <c r="A456" i="1" s="1"/>
  <c r="B457" i="1"/>
  <c r="A457" i="1" s="1"/>
  <c r="B458" i="1"/>
  <c r="A458" i="1" s="1"/>
  <c r="B459" i="1"/>
  <c r="A459" i="1" s="1"/>
  <c r="B460" i="1"/>
  <c r="A460" i="1" s="1"/>
  <c r="B461" i="1"/>
  <c r="A461" i="1" s="1"/>
  <c r="B462" i="1"/>
  <c r="A462" i="1" s="1"/>
  <c r="B463" i="1"/>
  <c r="A463" i="1" s="1"/>
  <c r="B464" i="1"/>
  <c r="A464" i="1" s="1"/>
  <c r="B465" i="1"/>
  <c r="A465" i="1" s="1"/>
  <c r="B466" i="1"/>
  <c r="A466" i="1" s="1"/>
  <c r="B467" i="1"/>
  <c r="A467" i="1" s="1"/>
  <c r="B468" i="1"/>
  <c r="A468" i="1" s="1"/>
  <c r="B469" i="1"/>
  <c r="A469" i="1" s="1"/>
  <c r="B470" i="1"/>
  <c r="A470" i="1" s="1"/>
  <c r="B471" i="1"/>
  <c r="A471" i="1" s="1"/>
  <c r="B472" i="1"/>
  <c r="A472" i="1" s="1"/>
  <c r="B473" i="1"/>
  <c r="A473" i="1" s="1"/>
  <c r="B474" i="1"/>
  <c r="A474" i="1" s="1"/>
  <c r="B475" i="1"/>
  <c r="A475" i="1" s="1"/>
  <c r="B476" i="1"/>
  <c r="A476" i="1" s="1"/>
  <c r="B477" i="1"/>
  <c r="A477" i="1" s="1"/>
  <c r="B478" i="1"/>
  <c r="A478" i="1" s="1"/>
  <c r="B479" i="1"/>
  <c r="A479" i="1" s="1"/>
  <c r="B480" i="1"/>
  <c r="A480" i="1" s="1"/>
  <c r="B481" i="1"/>
  <c r="A481" i="1" s="1"/>
  <c r="B482" i="1"/>
  <c r="A482" i="1" s="1"/>
  <c r="B483" i="1"/>
  <c r="A483" i="1" s="1"/>
  <c r="B484" i="1"/>
  <c r="A484" i="1" s="1"/>
  <c r="B485" i="1"/>
  <c r="A485" i="1" s="1"/>
  <c r="B486" i="1"/>
  <c r="A486" i="1" s="1"/>
  <c r="B487" i="1"/>
  <c r="A487" i="1" s="1"/>
  <c r="B488" i="1"/>
  <c r="A488" i="1" s="1"/>
  <c r="B489" i="1"/>
  <c r="A489" i="1" s="1"/>
  <c r="B490" i="1"/>
  <c r="A490" i="1" s="1"/>
  <c r="B491" i="1"/>
  <c r="A491" i="1" s="1"/>
  <c r="B492" i="1"/>
  <c r="A492" i="1" s="1"/>
  <c r="B493" i="1"/>
  <c r="A493" i="1" s="1"/>
  <c r="B494" i="1"/>
  <c r="A494" i="1" s="1"/>
  <c r="B495" i="1"/>
  <c r="A495" i="1" s="1"/>
  <c r="B496" i="1"/>
  <c r="A496" i="1" s="1"/>
  <c r="B497" i="1"/>
  <c r="A497" i="1" s="1"/>
  <c r="B498" i="1"/>
  <c r="A498" i="1" s="1"/>
  <c r="B499" i="1"/>
  <c r="A499" i="1" s="1"/>
  <c r="B500" i="1"/>
  <c r="A500" i="1" s="1"/>
  <c r="B501" i="1"/>
  <c r="A501" i="1" s="1"/>
  <c r="B502" i="1"/>
  <c r="A502" i="1" s="1"/>
  <c r="B503" i="1"/>
  <c r="A503" i="1" s="1"/>
  <c r="B504" i="1"/>
  <c r="A504" i="1" s="1"/>
  <c r="B505" i="1"/>
  <c r="A505" i="1" s="1"/>
  <c r="B506" i="1"/>
  <c r="A506" i="1" s="1"/>
  <c r="B507" i="1"/>
  <c r="A507" i="1" s="1"/>
  <c r="B508" i="1"/>
  <c r="A508" i="1" s="1"/>
  <c r="B509" i="1"/>
  <c r="A509" i="1" s="1"/>
  <c r="B510" i="1"/>
  <c r="A510" i="1" s="1"/>
  <c r="B511" i="1"/>
  <c r="A511" i="1" s="1"/>
  <c r="B512" i="1"/>
  <c r="A512" i="1" s="1"/>
  <c r="B513" i="1"/>
  <c r="A513" i="1" s="1"/>
  <c r="B514" i="1"/>
  <c r="A514" i="1" s="1"/>
  <c r="B515" i="1"/>
  <c r="A515" i="1" s="1"/>
  <c r="B516" i="1"/>
  <c r="A516" i="1" s="1"/>
  <c r="B517" i="1"/>
  <c r="A517" i="1" s="1"/>
  <c r="B518" i="1"/>
  <c r="A518" i="1" s="1"/>
  <c r="B519" i="1"/>
  <c r="A519" i="1" s="1"/>
  <c r="B520" i="1"/>
  <c r="A520" i="1" s="1"/>
  <c r="B521" i="1"/>
  <c r="A521" i="1" s="1"/>
  <c r="B522" i="1"/>
  <c r="A522" i="1" s="1"/>
  <c r="B523" i="1"/>
  <c r="A523" i="1" s="1"/>
  <c r="B524" i="1"/>
  <c r="A524" i="1" s="1"/>
  <c r="B525" i="1"/>
  <c r="A525" i="1" s="1"/>
  <c r="B526" i="1"/>
  <c r="A526" i="1" s="1"/>
  <c r="B527" i="1"/>
  <c r="A527" i="1" s="1"/>
  <c r="B528" i="1"/>
  <c r="A528" i="1" s="1"/>
  <c r="B529" i="1"/>
  <c r="A529" i="1" s="1"/>
  <c r="B530" i="1"/>
  <c r="A530" i="1" s="1"/>
  <c r="B531" i="1"/>
  <c r="A531" i="1" s="1"/>
  <c r="B532" i="1"/>
  <c r="A532" i="1" s="1"/>
  <c r="B533" i="1"/>
  <c r="A533" i="1" s="1"/>
  <c r="B534" i="1"/>
  <c r="A534" i="1" s="1"/>
  <c r="B535" i="1"/>
  <c r="A535" i="1" s="1"/>
  <c r="B536" i="1"/>
  <c r="A536" i="1" s="1"/>
  <c r="B537" i="1"/>
  <c r="A537" i="1" s="1"/>
  <c r="B538" i="1"/>
  <c r="A538" i="1" s="1"/>
  <c r="B539" i="1"/>
  <c r="A539" i="1" s="1"/>
  <c r="B540" i="1"/>
  <c r="A540" i="1" s="1"/>
  <c r="B541" i="1"/>
  <c r="A541" i="1" s="1"/>
  <c r="B542" i="1"/>
  <c r="A542" i="1" s="1"/>
  <c r="B543" i="1"/>
  <c r="A543" i="1" s="1"/>
  <c r="B544" i="1"/>
  <c r="A544" i="1" s="1"/>
  <c r="B545" i="1"/>
  <c r="A545" i="1" s="1"/>
  <c r="B546" i="1"/>
  <c r="A546" i="1" s="1"/>
  <c r="B547" i="1"/>
  <c r="A547" i="1" s="1"/>
  <c r="B548" i="1"/>
  <c r="A548" i="1" s="1"/>
  <c r="B549" i="1"/>
  <c r="A549" i="1" s="1"/>
  <c r="B550" i="1"/>
  <c r="A550" i="1" s="1"/>
  <c r="B551" i="1"/>
  <c r="A551" i="1" s="1"/>
  <c r="B552" i="1"/>
  <c r="A552" i="1" s="1"/>
  <c r="B553" i="1"/>
  <c r="A553" i="1" s="1"/>
  <c r="B554" i="1"/>
  <c r="A554" i="1" s="1"/>
  <c r="B555" i="1"/>
  <c r="A555" i="1" s="1"/>
  <c r="B556" i="1"/>
  <c r="A556" i="1" s="1"/>
  <c r="B557" i="1"/>
  <c r="A557" i="1" s="1"/>
  <c r="B558" i="1"/>
  <c r="A558" i="1" s="1"/>
  <c r="B559" i="1"/>
  <c r="A559" i="1" s="1"/>
  <c r="B560" i="1"/>
  <c r="A560" i="1" s="1"/>
  <c r="B561" i="1"/>
  <c r="A561" i="1" s="1"/>
  <c r="B562" i="1"/>
  <c r="A562" i="1" s="1"/>
  <c r="B563" i="1"/>
  <c r="A563" i="1" s="1"/>
  <c r="B564" i="1"/>
  <c r="A564" i="1" s="1"/>
  <c r="B565" i="1"/>
  <c r="A565" i="1" s="1"/>
  <c r="B566" i="1"/>
  <c r="A566" i="1" s="1"/>
  <c r="B567" i="1"/>
  <c r="A567" i="1" s="1"/>
  <c r="B568" i="1"/>
  <c r="A568" i="1" s="1"/>
  <c r="B569" i="1"/>
  <c r="A569" i="1" s="1"/>
  <c r="B570" i="1"/>
  <c r="A570" i="1" s="1"/>
  <c r="B571" i="1"/>
  <c r="A571" i="1" s="1"/>
  <c r="B572" i="1"/>
  <c r="A572" i="1" s="1"/>
  <c r="B573" i="1"/>
  <c r="A573" i="1" s="1"/>
  <c r="B574" i="1"/>
  <c r="A574" i="1" s="1"/>
  <c r="B575" i="1"/>
  <c r="A575" i="1" s="1"/>
  <c r="B576" i="1"/>
  <c r="A576" i="1" s="1"/>
  <c r="B577" i="1"/>
  <c r="A577" i="1" s="1"/>
  <c r="B578" i="1"/>
  <c r="A578" i="1" s="1"/>
  <c r="B579" i="1"/>
  <c r="A579" i="1" s="1"/>
  <c r="B580" i="1"/>
  <c r="A580" i="1" s="1"/>
  <c r="B581" i="1"/>
  <c r="A581" i="1" s="1"/>
  <c r="B582" i="1"/>
  <c r="A582" i="1" s="1"/>
  <c r="B583" i="1"/>
  <c r="A583" i="1" s="1"/>
  <c r="B584" i="1"/>
  <c r="A584" i="1" s="1"/>
  <c r="B585" i="1"/>
  <c r="A585" i="1" s="1"/>
  <c r="B586" i="1"/>
  <c r="A586" i="1" s="1"/>
  <c r="B587" i="1"/>
  <c r="A587" i="1" s="1"/>
  <c r="B588" i="1"/>
  <c r="A588" i="1" s="1"/>
  <c r="B589" i="1"/>
  <c r="A589" i="1" s="1"/>
  <c r="B590" i="1"/>
  <c r="A590" i="1" s="1"/>
  <c r="B591" i="1"/>
  <c r="A591" i="1" s="1"/>
  <c r="B592" i="1"/>
  <c r="A592" i="1" s="1"/>
  <c r="B593" i="1"/>
  <c r="A593" i="1" s="1"/>
  <c r="B594" i="1"/>
  <c r="A594" i="1" s="1"/>
  <c r="B595" i="1"/>
  <c r="A595" i="1" s="1"/>
  <c r="B596" i="1"/>
  <c r="A596" i="1" s="1"/>
  <c r="B597" i="1"/>
  <c r="A597" i="1" s="1"/>
  <c r="B598" i="1"/>
  <c r="A598" i="1" s="1"/>
  <c r="B599" i="1"/>
  <c r="A599" i="1" s="1"/>
  <c r="B600" i="1"/>
  <c r="A600" i="1" s="1"/>
  <c r="B601" i="1"/>
  <c r="A601" i="1" s="1"/>
  <c r="B602" i="1"/>
  <c r="A602" i="1" s="1"/>
  <c r="B603" i="1"/>
  <c r="A603" i="1" s="1"/>
  <c r="B604" i="1"/>
  <c r="A604" i="1" s="1"/>
  <c r="B605" i="1"/>
  <c r="A605" i="1" s="1"/>
  <c r="B606" i="1"/>
  <c r="A606" i="1" s="1"/>
  <c r="B607" i="1"/>
  <c r="A607" i="1" s="1"/>
  <c r="B608" i="1"/>
  <c r="A608" i="1" s="1"/>
  <c r="B609" i="1"/>
  <c r="A609" i="1" s="1"/>
  <c r="B610" i="1"/>
  <c r="A610" i="1" s="1"/>
  <c r="B611" i="1"/>
  <c r="A611" i="1" s="1"/>
  <c r="B612" i="1"/>
  <c r="A612" i="1" s="1"/>
  <c r="B613" i="1"/>
  <c r="A613" i="1" s="1"/>
  <c r="B614" i="1"/>
  <c r="A614" i="1" s="1"/>
  <c r="B615" i="1"/>
  <c r="A615" i="1" s="1"/>
  <c r="B616" i="1"/>
  <c r="A616" i="1" s="1"/>
  <c r="B617" i="1"/>
  <c r="A617" i="1" s="1"/>
  <c r="B618" i="1"/>
  <c r="A618" i="1" s="1"/>
  <c r="B619" i="1"/>
  <c r="A619" i="1" s="1"/>
  <c r="B620" i="1"/>
  <c r="A620" i="1" s="1"/>
  <c r="B621" i="1"/>
  <c r="A621" i="1" s="1"/>
  <c r="B622" i="1"/>
  <c r="A622" i="1" s="1"/>
  <c r="B623" i="1"/>
  <c r="A623" i="1" s="1"/>
  <c r="B624" i="1"/>
  <c r="A624" i="1" s="1"/>
  <c r="B625" i="1"/>
  <c r="A625" i="1" s="1"/>
  <c r="B626" i="1"/>
  <c r="A626" i="1" s="1"/>
  <c r="B627" i="1"/>
  <c r="A627" i="1" s="1"/>
  <c r="B628" i="1"/>
  <c r="A628" i="1" s="1"/>
  <c r="B629" i="1"/>
  <c r="A629" i="1" s="1"/>
  <c r="B630" i="1"/>
  <c r="A630" i="1" s="1"/>
  <c r="B631" i="1"/>
  <c r="A631" i="1" s="1"/>
  <c r="B632" i="1"/>
  <c r="A632" i="1" s="1"/>
  <c r="B633" i="1"/>
  <c r="A633" i="1" s="1"/>
  <c r="B634" i="1"/>
  <c r="A634" i="1" s="1"/>
  <c r="B635" i="1"/>
  <c r="A635" i="1" s="1"/>
  <c r="B636" i="1"/>
  <c r="A636" i="1" s="1"/>
  <c r="B637" i="1"/>
  <c r="A637" i="1" s="1"/>
  <c r="B638" i="1"/>
  <c r="A638" i="1" s="1"/>
  <c r="B639" i="1"/>
  <c r="A639" i="1" s="1"/>
  <c r="B640" i="1"/>
  <c r="A640" i="1" s="1"/>
  <c r="B641" i="1"/>
  <c r="A641" i="1" s="1"/>
  <c r="B642" i="1"/>
  <c r="A642" i="1" s="1"/>
  <c r="B643" i="1"/>
  <c r="A643" i="1" s="1"/>
  <c r="B644" i="1"/>
  <c r="A644" i="1" s="1"/>
  <c r="B645" i="1"/>
  <c r="A645" i="1" s="1"/>
  <c r="B646" i="1"/>
  <c r="A646" i="1" s="1"/>
  <c r="B647" i="1"/>
  <c r="A647" i="1" s="1"/>
  <c r="B648" i="1"/>
  <c r="A648" i="1" s="1"/>
  <c r="B649" i="1"/>
  <c r="A649" i="1" s="1"/>
  <c r="B650" i="1"/>
  <c r="A650" i="1" s="1"/>
  <c r="B651" i="1"/>
  <c r="A651" i="1" s="1"/>
  <c r="B652" i="1"/>
  <c r="A652" i="1" s="1"/>
  <c r="B653" i="1"/>
  <c r="A653" i="1" s="1"/>
  <c r="B654" i="1"/>
  <c r="A654" i="1" s="1"/>
  <c r="B655" i="1"/>
  <c r="A655" i="1" s="1"/>
  <c r="B656" i="1"/>
  <c r="A656" i="1" s="1"/>
  <c r="B657" i="1"/>
  <c r="A657" i="1" s="1"/>
  <c r="B658" i="1"/>
  <c r="A658" i="1" s="1"/>
  <c r="B659" i="1"/>
  <c r="A659" i="1" s="1"/>
  <c r="B660" i="1"/>
  <c r="A660" i="1" s="1"/>
  <c r="B661" i="1"/>
  <c r="A661" i="1" s="1"/>
  <c r="B662" i="1"/>
  <c r="A662" i="1" s="1"/>
  <c r="B663" i="1"/>
  <c r="A663" i="1" s="1"/>
  <c r="B664" i="1"/>
  <c r="A664" i="1" s="1"/>
  <c r="B665" i="1"/>
  <c r="A665" i="1" s="1"/>
  <c r="B666" i="1"/>
  <c r="A666" i="1" s="1"/>
  <c r="B667" i="1"/>
  <c r="A667" i="1" s="1"/>
  <c r="B668" i="1"/>
  <c r="A668" i="1" s="1"/>
  <c r="B669" i="1"/>
  <c r="A669" i="1" s="1"/>
  <c r="B670" i="1"/>
  <c r="A670" i="1" s="1"/>
  <c r="B671" i="1"/>
  <c r="A671" i="1" s="1"/>
  <c r="B672" i="1"/>
  <c r="A672" i="1" s="1"/>
  <c r="B673" i="1"/>
  <c r="A673" i="1" s="1"/>
  <c r="B674" i="1"/>
  <c r="A674" i="1" s="1"/>
  <c r="B675" i="1"/>
  <c r="A675" i="1" s="1"/>
  <c r="B676" i="1"/>
  <c r="A676" i="1" s="1"/>
  <c r="B677" i="1"/>
  <c r="A677" i="1" s="1"/>
  <c r="B678" i="1"/>
  <c r="A678" i="1" s="1"/>
  <c r="B679" i="1"/>
  <c r="A679" i="1" s="1"/>
  <c r="B680" i="1"/>
  <c r="A680" i="1" s="1"/>
  <c r="B681" i="1"/>
  <c r="A681" i="1" s="1"/>
  <c r="B682" i="1"/>
  <c r="A682" i="1" s="1"/>
  <c r="B683" i="1"/>
  <c r="A683" i="1" s="1"/>
  <c r="B684" i="1"/>
  <c r="A684" i="1" s="1"/>
  <c r="B685" i="1"/>
  <c r="A685" i="1" s="1"/>
  <c r="B686" i="1"/>
  <c r="A686" i="1" s="1"/>
  <c r="B687" i="1"/>
  <c r="A687" i="1" s="1"/>
  <c r="B688" i="1"/>
  <c r="A688" i="1" s="1"/>
  <c r="B689" i="1"/>
  <c r="A689" i="1" s="1"/>
  <c r="B690" i="1"/>
  <c r="A690" i="1" s="1"/>
  <c r="B691" i="1"/>
  <c r="A691" i="1" s="1"/>
  <c r="B692" i="1"/>
  <c r="A692" i="1" s="1"/>
  <c r="B693" i="1"/>
  <c r="A693" i="1" s="1"/>
  <c r="B694" i="1"/>
  <c r="A694" i="1" s="1"/>
  <c r="B695" i="1"/>
  <c r="A695" i="1" s="1"/>
  <c r="B696" i="1"/>
  <c r="A696" i="1" s="1"/>
  <c r="B697" i="1"/>
  <c r="A697" i="1" s="1"/>
  <c r="B698" i="1"/>
  <c r="A698" i="1" s="1"/>
  <c r="B699" i="1"/>
  <c r="A699" i="1" s="1"/>
  <c r="B700" i="1"/>
  <c r="A700" i="1" s="1"/>
  <c r="B701" i="1"/>
  <c r="A701" i="1" s="1"/>
  <c r="B702" i="1"/>
  <c r="A702" i="1" s="1"/>
  <c r="B703" i="1"/>
  <c r="A703" i="1" s="1"/>
  <c r="B704" i="1"/>
  <c r="A704" i="1" s="1"/>
  <c r="B705" i="1"/>
  <c r="A705" i="1" s="1"/>
  <c r="B706" i="1"/>
  <c r="A706" i="1" s="1"/>
  <c r="B707" i="1"/>
  <c r="A707" i="1" s="1"/>
  <c r="B708" i="1"/>
  <c r="A708" i="1" s="1"/>
  <c r="B709" i="1"/>
  <c r="A709" i="1" s="1"/>
  <c r="B710" i="1"/>
  <c r="A710" i="1" s="1"/>
  <c r="B711" i="1"/>
  <c r="A711" i="1" s="1"/>
  <c r="B712" i="1"/>
  <c r="A712" i="1" s="1"/>
  <c r="B713" i="1"/>
  <c r="A713" i="1" s="1"/>
  <c r="B714" i="1"/>
  <c r="A714" i="1" s="1"/>
  <c r="B715" i="1"/>
  <c r="A715" i="1" s="1"/>
  <c r="B716" i="1"/>
  <c r="A716" i="1" s="1"/>
  <c r="B717" i="1"/>
  <c r="A717" i="1" s="1"/>
  <c r="B718" i="1"/>
  <c r="A718" i="1" s="1"/>
  <c r="B719" i="1"/>
  <c r="A719" i="1" s="1"/>
  <c r="B720" i="1"/>
  <c r="A720" i="1" s="1"/>
  <c r="B721" i="1"/>
  <c r="A721" i="1" s="1"/>
  <c r="B722" i="1"/>
  <c r="A722" i="1" s="1"/>
  <c r="B723" i="1"/>
  <c r="A723" i="1" s="1"/>
  <c r="B724" i="1"/>
  <c r="A724" i="1" s="1"/>
  <c r="B725" i="1"/>
  <c r="A725" i="1" s="1"/>
  <c r="B726" i="1"/>
  <c r="A726" i="1" s="1"/>
  <c r="B727" i="1"/>
  <c r="A727" i="1" s="1"/>
  <c r="B728" i="1"/>
  <c r="A728" i="1" s="1"/>
  <c r="B729" i="1"/>
  <c r="A729" i="1" s="1"/>
  <c r="B730" i="1"/>
  <c r="A730" i="1" s="1"/>
  <c r="B731" i="1"/>
  <c r="A731" i="1" s="1"/>
  <c r="B732" i="1"/>
  <c r="A732" i="1" s="1"/>
  <c r="B733" i="1"/>
  <c r="A733" i="1" s="1"/>
  <c r="B734" i="1"/>
  <c r="A734" i="1" s="1"/>
  <c r="B735" i="1"/>
  <c r="A735" i="1" s="1"/>
  <c r="B736" i="1"/>
  <c r="A736" i="1" s="1"/>
  <c r="B737" i="1"/>
  <c r="A737" i="1" s="1"/>
  <c r="B738" i="1"/>
  <c r="A738" i="1" s="1"/>
  <c r="B739" i="1"/>
  <c r="A739" i="1" s="1"/>
  <c r="B740" i="1"/>
  <c r="A740" i="1" s="1"/>
  <c r="B741" i="1"/>
  <c r="A741" i="1" s="1"/>
  <c r="B742" i="1"/>
  <c r="A742" i="1" s="1"/>
  <c r="B743" i="1"/>
  <c r="A743" i="1" s="1"/>
  <c r="B744" i="1"/>
  <c r="A744" i="1" s="1"/>
  <c r="B745" i="1"/>
  <c r="A745" i="1" s="1"/>
  <c r="B746" i="1"/>
  <c r="A746" i="1" s="1"/>
  <c r="B747" i="1"/>
  <c r="A747" i="1" s="1"/>
  <c r="B748" i="1"/>
  <c r="A748" i="1" s="1"/>
  <c r="B749" i="1"/>
  <c r="A749" i="1" s="1"/>
  <c r="B750" i="1"/>
  <c r="A750" i="1" s="1"/>
  <c r="B751" i="1"/>
  <c r="A751" i="1" s="1"/>
  <c r="B752" i="1"/>
  <c r="A752" i="1" s="1"/>
  <c r="B753" i="1"/>
  <c r="A753" i="1" s="1"/>
  <c r="B754" i="1"/>
  <c r="A754" i="1" s="1"/>
  <c r="B755" i="1"/>
  <c r="A755" i="1" s="1"/>
  <c r="B756" i="1"/>
  <c r="A756" i="1" s="1"/>
  <c r="B757" i="1"/>
  <c r="A757" i="1" s="1"/>
  <c r="B758" i="1"/>
  <c r="A758" i="1" s="1"/>
  <c r="B759" i="1"/>
  <c r="A759" i="1" s="1"/>
  <c r="B760" i="1"/>
  <c r="A760" i="1" s="1"/>
  <c r="B761" i="1"/>
  <c r="A761" i="1" s="1"/>
  <c r="B762" i="1"/>
  <c r="A762" i="1" s="1"/>
  <c r="B763" i="1"/>
  <c r="A763" i="1" s="1"/>
  <c r="B764" i="1"/>
  <c r="A764" i="1" s="1"/>
  <c r="B765" i="1"/>
  <c r="A765" i="1" s="1"/>
  <c r="B766" i="1"/>
  <c r="A766" i="1" s="1"/>
  <c r="B767" i="1"/>
  <c r="A767" i="1" s="1"/>
  <c r="B768" i="1"/>
  <c r="A768" i="1" s="1"/>
  <c r="B769" i="1"/>
  <c r="A769" i="1" s="1"/>
  <c r="B770" i="1"/>
  <c r="A770" i="1" s="1"/>
  <c r="B771" i="1"/>
  <c r="A771" i="1" s="1"/>
  <c r="B772" i="1"/>
  <c r="A772" i="1" s="1"/>
  <c r="B773" i="1"/>
  <c r="A773" i="1" s="1"/>
  <c r="B774" i="1"/>
  <c r="A774" i="1" s="1"/>
  <c r="B775" i="1"/>
  <c r="A775" i="1" s="1"/>
  <c r="B776" i="1"/>
  <c r="A776" i="1" s="1"/>
  <c r="B777" i="1"/>
  <c r="A777" i="1" s="1"/>
  <c r="B778" i="1"/>
  <c r="A778" i="1" s="1"/>
  <c r="B779" i="1"/>
  <c r="A779" i="1" s="1"/>
  <c r="B780" i="1"/>
  <c r="A780" i="1" s="1"/>
  <c r="B781" i="1"/>
  <c r="A781" i="1" s="1"/>
  <c r="B782" i="1"/>
  <c r="A782" i="1" s="1"/>
  <c r="B783" i="1"/>
  <c r="A783" i="1" s="1"/>
  <c r="B784" i="1"/>
  <c r="A784" i="1" s="1"/>
  <c r="B785" i="1"/>
  <c r="A785" i="1" s="1"/>
  <c r="B786" i="1"/>
  <c r="A786" i="1" s="1"/>
  <c r="B787" i="1"/>
  <c r="A787" i="1" s="1"/>
  <c r="B788" i="1"/>
  <c r="A788" i="1" s="1"/>
  <c r="B789" i="1"/>
  <c r="A789" i="1" s="1"/>
  <c r="B790" i="1"/>
  <c r="A790" i="1" s="1"/>
  <c r="B791" i="1"/>
  <c r="A791" i="1" s="1"/>
  <c r="B792" i="1"/>
  <c r="A792" i="1" s="1"/>
  <c r="B793" i="1"/>
  <c r="A793" i="1" s="1"/>
  <c r="B794" i="1"/>
  <c r="A794" i="1" s="1"/>
  <c r="B795" i="1"/>
  <c r="A795" i="1" s="1"/>
  <c r="B796" i="1"/>
  <c r="A796" i="1" s="1"/>
  <c r="B797" i="1"/>
  <c r="A797" i="1" s="1"/>
  <c r="B798" i="1"/>
  <c r="A798" i="1" s="1"/>
  <c r="B799" i="1"/>
  <c r="A799" i="1" s="1"/>
  <c r="B800" i="1"/>
  <c r="A800" i="1" s="1"/>
  <c r="B801" i="1"/>
  <c r="A801" i="1" s="1"/>
  <c r="B802" i="1"/>
  <c r="A802" i="1" s="1"/>
  <c r="B803" i="1"/>
  <c r="A803" i="1" s="1"/>
  <c r="B804" i="1"/>
  <c r="A804" i="1" s="1"/>
  <c r="B805" i="1"/>
  <c r="A805" i="1" s="1"/>
  <c r="B806" i="1"/>
  <c r="A806" i="1" s="1"/>
  <c r="B807" i="1"/>
  <c r="A807" i="1" s="1"/>
  <c r="B808" i="1"/>
  <c r="A808" i="1" s="1"/>
  <c r="B809" i="1"/>
  <c r="A809" i="1" s="1"/>
  <c r="B810" i="1"/>
  <c r="A810" i="1" s="1"/>
  <c r="B811" i="1"/>
  <c r="A811" i="1" s="1"/>
  <c r="B812" i="1"/>
  <c r="A812" i="1" s="1"/>
  <c r="B813" i="1"/>
  <c r="A813" i="1" s="1"/>
  <c r="B814" i="1"/>
  <c r="A814" i="1" s="1"/>
  <c r="B815" i="1"/>
  <c r="A815" i="1" s="1"/>
  <c r="B816" i="1"/>
  <c r="A816" i="1" s="1"/>
  <c r="B817" i="1"/>
  <c r="A817" i="1" s="1"/>
  <c r="B818" i="1"/>
  <c r="A818" i="1" s="1"/>
  <c r="B819" i="1"/>
  <c r="A819" i="1" s="1"/>
  <c r="B820" i="1"/>
  <c r="A820" i="1" s="1"/>
  <c r="B821" i="1"/>
  <c r="A821" i="1" s="1"/>
  <c r="B822" i="1"/>
  <c r="A822" i="1" s="1"/>
  <c r="B823" i="1"/>
  <c r="A823" i="1" s="1"/>
  <c r="B824" i="1"/>
  <c r="A824" i="1" s="1"/>
  <c r="B825" i="1"/>
  <c r="A825" i="1" s="1"/>
  <c r="B826" i="1"/>
  <c r="A826" i="1" s="1"/>
  <c r="B827" i="1"/>
  <c r="A827" i="1" s="1"/>
  <c r="B828" i="1"/>
  <c r="A828" i="1" s="1"/>
  <c r="B829" i="1"/>
  <c r="A829" i="1" s="1"/>
  <c r="B830" i="1"/>
  <c r="A830" i="1" s="1"/>
  <c r="B831" i="1"/>
  <c r="A831" i="1" s="1"/>
  <c r="B832" i="1"/>
  <c r="A832" i="1" s="1"/>
  <c r="B833" i="1"/>
  <c r="A833" i="1" s="1"/>
  <c r="B834" i="1"/>
  <c r="A834" i="1" s="1"/>
  <c r="B835" i="1"/>
  <c r="A835" i="1" s="1"/>
  <c r="B836" i="1"/>
  <c r="A836" i="1" s="1"/>
  <c r="B837" i="1"/>
  <c r="A837" i="1" s="1"/>
  <c r="B838" i="1"/>
  <c r="A838" i="1" s="1"/>
  <c r="B839" i="1"/>
  <c r="A839" i="1" s="1"/>
  <c r="B840" i="1"/>
  <c r="A840" i="1" s="1"/>
  <c r="B841" i="1"/>
  <c r="A841" i="1" s="1"/>
  <c r="B842" i="1"/>
  <c r="A842" i="1" s="1"/>
  <c r="B843" i="1"/>
  <c r="A843" i="1" s="1"/>
  <c r="B844" i="1"/>
  <c r="A844" i="1" s="1"/>
  <c r="B845" i="1"/>
  <c r="A845" i="1" s="1"/>
  <c r="B846" i="1"/>
  <c r="A846" i="1" s="1"/>
  <c r="B847" i="1"/>
  <c r="A847" i="1" s="1"/>
  <c r="B848" i="1"/>
  <c r="A848" i="1" s="1"/>
  <c r="B849" i="1"/>
  <c r="A849" i="1" s="1"/>
  <c r="B850" i="1"/>
  <c r="A850" i="1" s="1"/>
  <c r="B851" i="1"/>
  <c r="A851" i="1" s="1"/>
  <c r="B852" i="1"/>
  <c r="A852" i="1" s="1"/>
  <c r="B853" i="1"/>
  <c r="A853" i="1" s="1"/>
  <c r="B854" i="1"/>
  <c r="A854" i="1" s="1"/>
  <c r="B855" i="1"/>
  <c r="A855" i="1" s="1"/>
  <c r="B856" i="1"/>
  <c r="A856" i="1" s="1"/>
  <c r="B857" i="1"/>
  <c r="A857" i="1" s="1"/>
  <c r="B858" i="1"/>
  <c r="A858" i="1" s="1"/>
  <c r="B859" i="1"/>
  <c r="A859" i="1" s="1"/>
  <c r="B860" i="1"/>
  <c r="A860" i="1" s="1"/>
  <c r="B861" i="1"/>
  <c r="A861" i="1" s="1"/>
  <c r="B862" i="1"/>
  <c r="A862" i="1" s="1"/>
  <c r="B863" i="1"/>
  <c r="A863" i="1" s="1"/>
  <c r="B864" i="1"/>
  <c r="A864" i="1" s="1"/>
  <c r="B865" i="1"/>
  <c r="A865" i="1" s="1"/>
  <c r="B866" i="1"/>
  <c r="A866" i="1" s="1"/>
  <c r="B867" i="1"/>
  <c r="A867" i="1" s="1"/>
  <c r="B868" i="1"/>
  <c r="A868" i="1" s="1"/>
  <c r="B869" i="1"/>
  <c r="A869" i="1" s="1"/>
  <c r="B870" i="1"/>
  <c r="A870" i="1" s="1"/>
  <c r="B871" i="1"/>
  <c r="A871" i="1" s="1"/>
  <c r="B872" i="1"/>
  <c r="A872" i="1" s="1"/>
  <c r="B873" i="1"/>
  <c r="A873" i="1" s="1"/>
  <c r="B874" i="1"/>
  <c r="A874" i="1" s="1"/>
  <c r="B875" i="1"/>
  <c r="A875" i="1" s="1"/>
  <c r="B876" i="1"/>
  <c r="A876" i="1" s="1"/>
  <c r="B877" i="1"/>
  <c r="A877" i="1" s="1"/>
  <c r="B878" i="1"/>
  <c r="A878" i="1" s="1"/>
  <c r="B879" i="1"/>
  <c r="A879" i="1" s="1"/>
  <c r="B880" i="1"/>
  <c r="A880" i="1" s="1"/>
  <c r="B881" i="1"/>
  <c r="A881" i="1" s="1"/>
  <c r="B882" i="1"/>
  <c r="A882" i="1" s="1"/>
  <c r="B883" i="1"/>
  <c r="A883" i="1" s="1"/>
  <c r="B884" i="1"/>
  <c r="A884" i="1" s="1"/>
  <c r="B885" i="1"/>
  <c r="A885" i="1" s="1"/>
  <c r="B886" i="1"/>
  <c r="A886" i="1" s="1"/>
  <c r="B887" i="1"/>
  <c r="A887" i="1" s="1"/>
  <c r="B888" i="1"/>
  <c r="A888" i="1" s="1"/>
  <c r="B889" i="1"/>
  <c r="A889" i="1" s="1"/>
  <c r="B890" i="1"/>
  <c r="A890" i="1" s="1"/>
  <c r="B891" i="1"/>
  <c r="A891" i="1" s="1"/>
  <c r="B892" i="1"/>
  <c r="A892" i="1" s="1"/>
  <c r="B893" i="1"/>
  <c r="A893" i="1" s="1"/>
  <c r="B894" i="1"/>
  <c r="A894" i="1" s="1"/>
  <c r="B895" i="1"/>
  <c r="A895" i="1" s="1"/>
  <c r="B896" i="1"/>
  <c r="A896" i="1" s="1"/>
  <c r="B897" i="1"/>
  <c r="A897" i="1" s="1"/>
  <c r="B898" i="1"/>
  <c r="A898" i="1" s="1"/>
  <c r="B899" i="1"/>
  <c r="A899" i="1" s="1"/>
  <c r="B900" i="1"/>
  <c r="A900" i="1" s="1"/>
  <c r="B901" i="1"/>
  <c r="A901" i="1" s="1"/>
  <c r="B902" i="1"/>
  <c r="A902" i="1" s="1"/>
  <c r="B903" i="1"/>
  <c r="A903" i="1" s="1"/>
  <c r="B904" i="1"/>
  <c r="A904" i="1" s="1"/>
  <c r="B905" i="1"/>
  <c r="A905" i="1" s="1"/>
  <c r="B906" i="1"/>
  <c r="A906" i="1" s="1"/>
  <c r="B907" i="1"/>
  <c r="A907" i="1" s="1"/>
  <c r="B908" i="1"/>
  <c r="A908" i="1" s="1"/>
  <c r="B909" i="1"/>
  <c r="A909" i="1" s="1"/>
  <c r="B910" i="1"/>
  <c r="A910" i="1" s="1"/>
  <c r="B911" i="1"/>
  <c r="A911" i="1" s="1"/>
  <c r="B912" i="1"/>
  <c r="A912" i="1" s="1"/>
  <c r="B913" i="1"/>
  <c r="A913" i="1" s="1"/>
  <c r="B914" i="1"/>
  <c r="A914" i="1" s="1"/>
  <c r="B915" i="1"/>
  <c r="A915" i="1" s="1"/>
  <c r="B916" i="1"/>
  <c r="A916" i="1" s="1"/>
  <c r="B917" i="1"/>
  <c r="A917" i="1" s="1"/>
  <c r="B918" i="1"/>
  <c r="A918" i="1" s="1"/>
  <c r="B919" i="1"/>
  <c r="A919" i="1" s="1"/>
  <c r="B920" i="1"/>
  <c r="A920" i="1" s="1"/>
  <c r="B921" i="1"/>
  <c r="A921" i="1" s="1"/>
  <c r="B922" i="1"/>
  <c r="A922" i="1" s="1"/>
  <c r="B923" i="1"/>
  <c r="A923" i="1" s="1"/>
  <c r="B924" i="1"/>
  <c r="A924" i="1" s="1"/>
  <c r="B925" i="1"/>
  <c r="A925" i="1" s="1"/>
  <c r="B926" i="1"/>
  <c r="A926" i="1" s="1"/>
  <c r="B927" i="1"/>
  <c r="A927" i="1" s="1"/>
  <c r="B928" i="1"/>
  <c r="A928" i="1" s="1"/>
  <c r="B929" i="1"/>
  <c r="A929" i="1" s="1"/>
  <c r="B930" i="1"/>
  <c r="A930" i="1" s="1"/>
  <c r="B931" i="1"/>
  <c r="A931" i="1" s="1"/>
  <c r="B932" i="1"/>
  <c r="A932" i="1" s="1"/>
  <c r="B933" i="1"/>
  <c r="A933" i="1" s="1"/>
  <c r="B934" i="1"/>
  <c r="A934" i="1" s="1"/>
  <c r="B935" i="1"/>
  <c r="A935" i="1" s="1"/>
  <c r="B936" i="1"/>
  <c r="A936" i="1" s="1"/>
  <c r="B937" i="1"/>
  <c r="A937" i="1" s="1"/>
  <c r="B938" i="1"/>
  <c r="A938" i="1" s="1"/>
  <c r="B939" i="1"/>
  <c r="A939" i="1" s="1"/>
  <c r="B940" i="1"/>
  <c r="A940" i="1" s="1"/>
  <c r="B941" i="1"/>
  <c r="A941" i="1" s="1"/>
  <c r="B942" i="1"/>
  <c r="A942" i="1" s="1"/>
  <c r="B943" i="1"/>
  <c r="A943" i="1" s="1"/>
  <c r="B944" i="1"/>
  <c r="A944" i="1" s="1"/>
  <c r="B945" i="1"/>
  <c r="A945" i="1" s="1"/>
  <c r="B946" i="1"/>
  <c r="A946" i="1" s="1"/>
  <c r="B947" i="1"/>
  <c r="A947" i="1" s="1"/>
  <c r="B948" i="1"/>
  <c r="A948" i="1" s="1"/>
  <c r="B949" i="1"/>
  <c r="A949" i="1" s="1"/>
  <c r="B950" i="1"/>
  <c r="A950" i="1" s="1"/>
  <c r="B951" i="1"/>
  <c r="A951" i="1" s="1"/>
  <c r="B952" i="1"/>
  <c r="A952" i="1" s="1"/>
  <c r="B953" i="1"/>
  <c r="A953" i="1" s="1"/>
  <c r="B954" i="1"/>
  <c r="A954" i="1" s="1"/>
  <c r="B955" i="1"/>
  <c r="A955" i="1" s="1"/>
  <c r="B956" i="1"/>
  <c r="A956" i="1" s="1"/>
  <c r="B957" i="1"/>
  <c r="A957" i="1" s="1"/>
  <c r="B958" i="1"/>
  <c r="A958" i="1" s="1"/>
  <c r="B959" i="1"/>
  <c r="A959" i="1" s="1"/>
  <c r="B960" i="1"/>
  <c r="A960" i="1" s="1"/>
  <c r="B961" i="1"/>
  <c r="A961" i="1" s="1"/>
  <c r="B962" i="1"/>
  <c r="A962" i="1" s="1"/>
  <c r="B963" i="1"/>
  <c r="A963" i="1" s="1"/>
  <c r="B964" i="1"/>
  <c r="A964" i="1" s="1"/>
  <c r="B965" i="1"/>
  <c r="A965" i="1" s="1"/>
  <c r="B966" i="1"/>
  <c r="A966" i="1" s="1"/>
  <c r="B967" i="1"/>
  <c r="A967" i="1" s="1"/>
  <c r="B968" i="1"/>
  <c r="A968" i="1" s="1"/>
  <c r="B969" i="1"/>
  <c r="A969" i="1" s="1"/>
  <c r="B970" i="1"/>
  <c r="A970" i="1" s="1"/>
  <c r="B971" i="1"/>
  <c r="A971" i="1" s="1"/>
  <c r="B972" i="1"/>
  <c r="A972" i="1" s="1"/>
  <c r="B973" i="1"/>
  <c r="A973" i="1" s="1"/>
  <c r="B974" i="1"/>
  <c r="A974" i="1" s="1"/>
  <c r="B975" i="1"/>
  <c r="A975" i="1" s="1"/>
  <c r="B976" i="1"/>
  <c r="A976" i="1" s="1"/>
  <c r="B977" i="1"/>
  <c r="A977" i="1" s="1"/>
  <c r="B978" i="1"/>
  <c r="A978" i="1" s="1"/>
  <c r="B979" i="1"/>
  <c r="A979" i="1" s="1"/>
  <c r="B980" i="1"/>
  <c r="A980" i="1" s="1"/>
  <c r="B981" i="1"/>
  <c r="A981" i="1" s="1"/>
  <c r="B982" i="1"/>
  <c r="A982" i="1" s="1"/>
  <c r="B983" i="1"/>
  <c r="A983" i="1" s="1"/>
  <c r="B984" i="1"/>
  <c r="A984" i="1" s="1"/>
  <c r="B985" i="1"/>
  <c r="A985" i="1" s="1"/>
  <c r="B986" i="1"/>
  <c r="A986" i="1" s="1"/>
  <c r="B987" i="1"/>
  <c r="A987" i="1" s="1"/>
  <c r="B988" i="1"/>
  <c r="A988" i="1" s="1"/>
  <c r="B989" i="1"/>
  <c r="A989" i="1" s="1"/>
  <c r="B990" i="1"/>
  <c r="A990" i="1" s="1"/>
  <c r="B991" i="1"/>
  <c r="A991" i="1" s="1"/>
  <c r="B992" i="1"/>
  <c r="A992" i="1" s="1"/>
  <c r="B993" i="1"/>
  <c r="A993" i="1" s="1"/>
  <c r="B994" i="1"/>
  <c r="A994" i="1" s="1"/>
  <c r="B995" i="1"/>
  <c r="A995" i="1" s="1"/>
  <c r="B996" i="1"/>
  <c r="A996" i="1" s="1"/>
  <c r="B997" i="1"/>
  <c r="A997" i="1" s="1"/>
  <c r="B998" i="1"/>
  <c r="A998" i="1" s="1"/>
  <c r="B999" i="1"/>
  <c r="A999" i="1" s="1"/>
  <c r="B1000" i="1"/>
  <c r="A1000" i="1" s="1"/>
  <c r="B1001" i="1"/>
  <c r="A1001" i="1" s="1"/>
  <c r="B1002" i="1"/>
  <c r="A1002" i="1" s="1"/>
  <c r="B1003" i="1"/>
  <c r="A1003" i="1" s="1"/>
  <c r="B1004" i="1"/>
  <c r="A1004" i="1" s="1"/>
  <c r="B1005" i="1"/>
  <c r="A1005" i="1" s="1"/>
  <c r="B1006" i="1"/>
  <c r="A1006" i="1" s="1"/>
  <c r="B1007" i="1"/>
  <c r="A1007" i="1" s="1"/>
  <c r="B1008" i="1"/>
  <c r="A1008" i="1" s="1"/>
  <c r="B1009" i="1"/>
  <c r="A1009" i="1" s="1"/>
  <c r="B1010" i="1"/>
  <c r="A1010" i="1" s="1"/>
  <c r="B1011" i="1"/>
  <c r="A1011" i="1" s="1"/>
  <c r="B1012" i="1"/>
  <c r="A1012" i="1" s="1"/>
  <c r="B1013" i="1"/>
  <c r="A1013" i="1" s="1"/>
  <c r="B1014" i="1"/>
  <c r="A1014" i="1" s="1"/>
  <c r="B1015" i="1"/>
  <c r="A1015" i="1" s="1"/>
  <c r="B1016" i="1"/>
  <c r="A1016" i="1" s="1"/>
  <c r="B1017" i="1"/>
  <c r="A1017" i="1" s="1"/>
  <c r="B1018" i="1"/>
  <c r="A1018" i="1" s="1"/>
  <c r="B1019" i="1"/>
  <c r="A1019" i="1" s="1"/>
  <c r="B1020" i="1"/>
  <c r="A1020" i="1" s="1"/>
  <c r="B1021" i="1"/>
  <c r="A1021" i="1" s="1"/>
  <c r="B1022" i="1"/>
  <c r="A1022" i="1" s="1"/>
  <c r="B1023" i="1"/>
  <c r="A1023" i="1" s="1"/>
  <c r="B1024" i="1"/>
  <c r="A1024" i="1" s="1"/>
  <c r="B1025" i="1"/>
  <c r="A1025" i="1" s="1"/>
  <c r="B1026" i="1"/>
  <c r="A1026" i="1" s="1"/>
  <c r="B1027" i="1"/>
  <c r="A1027" i="1" s="1"/>
  <c r="B1028" i="1"/>
  <c r="A1028" i="1" s="1"/>
  <c r="B1029" i="1"/>
  <c r="A1029" i="1" s="1"/>
  <c r="B1030" i="1"/>
  <c r="A1030" i="1" s="1"/>
  <c r="B1031" i="1"/>
  <c r="A1031" i="1" s="1"/>
  <c r="B1032" i="1"/>
  <c r="A1032" i="1" s="1"/>
  <c r="B1033" i="1"/>
  <c r="A1033" i="1" s="1"/>
  <c r="B1034" i="1"/>
  <c r="A1034" i="1" s="1"/>
  <c r="B1035" i="1"/>
  <c r="A1035" i="1" s="1"/>
  <c r="B1036" i="1"/>
  <c r="A1036" i="1" s="1"/>
  <c r="B1037" i="1"/>
  <c r="A1037" i="1" s="1"/>
  <c r="B1038" i="1"/>
  <c r="A1038" i="1" s="1"/>
  <c r="B1039" i="1"/>
  <c r="A1039" i="1" s="1"/>
  <c r="B1040" i="1"/>
  <c r="A1040" i="1" s="1"/>
  <c r="B1041" i="1"/>
  <c r="A1041" i="1" s="1"/>
  <c r="B1042" i="1"/>
  <c r="A1042" i="1" s="1"/>
  <c r="B1043" i="1"/>
  <c r="A1043" i="1" s="1"/>
  <c r="B1044" i="1"/>
  <c r="A1044" i="1" s="1"/>
  <c r="B1045" i="1"/>
  <c r="A1045" i="1" s="1"/>
  <c r="B1046" i="1"/>
  <c r="A1046" i="1" s="1"/>
  <c r="B1047" i="1"/>
  <c r="A1047" i="1" s="1"/>
  <c r="B1048" i="1"/>
  <c r="A1048" i="1" s="1"/>
  <c r="B1049" i="1"/>
  <c r="A1049" i="1" s="1"/>
  <c r="B1050" i="1"/>
  <c r="A1050" i="1" s="1"/>
  <c r="B1051" i="1"/>
  <c r="A1051" i="1" s="1"/>
  <c r="B1052" i="1"/>
  <c r="A1052" i="1" s="1"/>
  <c r="B1053" i="1"/>
  <c r="A1053" i="1" s="1"/>
  <c r="B1054" i="1"/>
  <c r="A1054" i="1" s="1"/>
  <c r="B1055" i="1"/>
  <c r="A1055" i="1" s="1"/>
  <c r="B1056" i="1"/>
  <c r="A1056" i="1" s="1"/>
  <c r="B1057" i="1"/>
  <c r="A1057" i="1" s="1"/>
  <c r="B1058" i="1"/>
  <c r="A1058" i="1" s="1"/>
  <c r="B1059" i="1"/>
  <c r="A1059" i="1" s="1"/>
  <c r="B1060" i="1"/>
  <c r="A1060" i="1" s="1"/>
  <c r="B1061" i="1"/>
  <c r="A1061" i="1" s="1"/>
  <c r="B1062" i="1"/>
  <c r="A1062" i="1" s="1"/>
  <c r="B1063" i="1"/>
  <c r="A1063" i="1" s="1"/>
  <c r="B1064" i="1"/>
  <c r="A1064" i="1" s="1"/>
  <c r="B1065" i="1"/>
  <c r="A1065" i="1" s="1"/>
  <c r="B1066" i="1"/>
  <c r="A1066" i="1" s="1"/>
  <c r="B1067" i="1"/>
  <c r="A1067" i="1" s="1"/>
  <c r="B1068" i="1"/>
  <c r="A1068" i="1" s="1"/>
  <c r="B1069" i="1"/>
  <c r="A1069" i="1" s="1"/>
  <c r="B1070" i="1"/>
  <c r="A1070" i="1" s="1"/>
  <c r="B1071" i="1"/>
  <c r="A1071" i="1" s="1"/>
  <c r="B1072" i="1"/>
  <c r="A1072" i="1" s="1"/>
  <c r="B1073" i="1"/>
  <c r="A1073" i="1" s="1"/>
  <c r="B1074" i="1"/>
  <c r="A1074" i="1" s="1"/>
  <c r="B1075" i="1"/>
  <c r="A1075" i="1" s="1"/>
  <c r="B1076" i="1"/>
  <c r="A1076" i="1" s="1"/>
  <c r="B1077" i="1"/>
  <c r="A1077" i="1" s="1"/>
  <c r="B1078" i="1"/>
  <c r="A1078" i="1" s="1"/>
  <c r="B1079" i="1"/>
  <c r="A1079" i="1" s="1"/>
  <c r="B1080" i="1"/>
  <c r="A1080" i="1" s="1"/>
  <c r="B1081" i="1"/>
  <c r="A1081" i="1" s="1"/>
  <c r="B1082" i="1"/>
  <c r="A1082" i="1" s="1"/>
  <c r="B1083" i="1"/>
  <c r="A1083" i="1" s="1"/>
  <c r="B1084" i="1"/>
  <c r="A1084" i="1" s="1"/>
  <c r="B1085" i="1"/>
  <c r="A1085" i="1" s="1"/>
  <c r="B1086" i="1"/>
  <c r="A1086" i="1" s="1"/>
  <c r="B1087" i="1"/>
  <c r="A1087" i="1" s="1"/>
  <c r="B1088" i="1"/>
  <c r="A1088" i="1" s="1"/>
  <c r="B1089" i="1"/>
  <c r="A1089" i="1" s="1"/>
  <c r="B1090" i="1"/>
  <c r="A1090" i="1" s="1"/>
  <c r="B1091" i="1"/>
  <c r="A1091" i="1" s="1"/>
  <c r="B1092" i="1"/>
  <c r="A1092" i="1" s="1"/>
  <c r="B1093" i="1"/>
  <c r="A1093" i="1" s="1"/>
  <c r="B1094" i="1"/>
  <c r="A1094" i="1" s="1"/>
  <c r="B1095" i="1"/>
  <c r="A1095" i="1" s="1"/>
  <c r="B1096" i="1"/>
  <c r="A1096" i="1" s="1"/>
  <c r="B1097" i="1"/>
  <c r="A1097" i="1" s="1"/>
  <c r="B1098" i="1"/>
  <c r="A1098" i="1" s="1"/>
  <c r="B1099" i="1"/>
  <c r="A1099" i="1" s="1"/>
  <c r="B1100" i="1"/>
  <c r="A1100" i="1" s="1"/>
  <c r="B1101" i="1"/>
  <c r="A1101" i="1" s="1"/>
  <c r="B1102" i="1"/>
  <c r="A1102" i="1" s="1"/>
  <c r="B1103" i="1"/>
  <c r="A1103" i="1" s="1"/>
  <c r="B1104" i="1"/>
  <c r="A1104" i="1" s="1"/>
  <c r="B1105" i="1"/>
  <c r="A1105" i="1" s="1"/>
  <c r="B1106" i="1"/>
  <c r="A1106" i="1" s="1"/>
  <c r="B1107" i="1"/>
  <c r="A1107" i="1" s="1"/>
  <c r="B1108" i="1"/>
  <c r="A1108" i="1" s="1"/>
  <c r="B1109" i="1"/>
  <c r="A1109" i="1" s="1"/>
  <c r="B1110" i="1"/>
  <c r="A1110" i="1" s="1"/>
  <c r="B1111" i="1"/>
  <c r="A1111" i="1" s="1"/>
  <c r="B1112" i="1"/>
  <c r="A1112" i="1" s="1"/>
  <c r="B1113" i="1"/>
  <c r="A1113" i="1" s="1"/>
  <c r="B1114" i="1"/>
  <c r="A1114" i="1" s="1"/>
  <c r="B1115" i="1"/>
  <c r="A1115" i="1" s="1"/>
  <c r="B1116" i="1"/>
  <c r="A1116" i="1" s="1"/>
  <c r="B1117" i="1"/>
  <c r="A1117" i="1" s="1"/>
  <c r="B1118" i="1"/>
  <c r="A1118" i="1" s="1"/>
  <c r="B1119" i="1"/>
  <c r="A1119" i="1" s="1"/>
  <c r="B1120" i="1"/>
  <c r="A1120" i="1" s="1"/>
  <c r="B1121" i="1"/>
  <c r="A1121" i="1" s="1"/>
  <c r="B1122" i="1"/>
  <c r="A1122" i="1" s="1"/>
  <c r="B1123" i="1"/>
  <c r="A1123" i="1" s="1"/>
  <c r="B1124" i="1"/>
  <c r="A1124" i="1" s="1"/>
  <c r="B1125" i="1"/>
  <c r="A1125" i="1" s="1"/>
  <c r="B1126" i="1"/>
  <c r="A1126" i="1" s="1"/>
  <c r="B1127" i="1"/>
  <c r="A1127" i="1" s="1"/>
  <c r="B1128" i="1"/>
  <c r="A1128" i="1" s="1"/>
  <c r="B1129" i="1"/>
  <c r="A1129" i="1" s="1"/>
  <c r="B1130" i="1"/>
  <c r="A1130" i="1" s="1"/>
  <c r="B1131" i="1"/>
  <c r="A1131" i="1" s="1"/>
  <c r="B1132" i="1"/>
  <c r="A1132" i="1" s="1"/>
  <c r="B1133" i="1"/>
  <c r="A1133" i="1" s="1"/>
  <c r="B1134" i="1"/>
  <c r="A1134" i="1" s="1"/>
  <c r="B1135" i="1"/>
  <c r="A1135" i="1" s="1"/>
  <c r="B1136" i="1"/>
  <c r="A1136" i="1" s="1"/>
  <c r="B1137" i="1"/>
  <c r="A1137" i="1" s="1"/>
  <c r="B1138" i="1"/>
  <c r="A1138" i="1" s="1"/>
  <c r="B1139" i="1"/>
  <c r="A1139" i="1" s="1"/>
  <c r="B1140" i="1"/>
  <c r="A1140" i="1" s="1"/>
  <c r="B1141" i="1"/>
  <c r="A1141" i="1" s="1"/>
  <c r="B1142" i="1"/>
  <c r="A1142" i="1" s="1"/>
  <c r="B1143" i="1"/>
  <c r="A1143" i="1" s="1"/>
  <c r="B1144" i="1"/>
  <c r="A1144" i="1" s="1"/>
  <c r="B1145" i="1"/>
  <c r="A1145" i="1" s="1"/>
  <c r="B1146" i="1"/>
  <c r="A1146" i="1" s="1"/>
  <c r="B1147" i="1"/>
  <c r="A1147" i="1" s="1"/>
  <c r="B1148" i="1"/>
  <c r="A1148" i="1" s="1"/>
  <c r="B1149" i="1"/>
  <c r="A1149" i="1" s="1"/>
  <c r="B1150" i="1"/>
  <c r="A1150" i="1" s="1"/>
  <c r="B1151" i="1"/>
  <c r="A1151" i="1" s="1"/>
  <c r="B1152" i="1"/>
  <c r="A1152" i="1" s="1"/>
  <c r="B1153" i="1"/>
  <c r="A1153" i="1" s="1"/>
  <c r="B1154" i="1"/>
  <c r="A1154" i="1" s="1"/>
  <c r="B1155" i="1"/>
  <c r="A1155" i="1" s="1"/>
  <c r="B1156" i="1"/>
  <c r="A1156" i="1" s="1"/>
  <c r="B1157" i="1"/>
  <c r="A1157" i="1" s="1"/>
  <c r="B1158" i="1"/>
  <c r="A1158" i="1" s="1"/>
  <c r="B1159" i="1"/>
  <c r="A1159" i="1" s="1"/>
  <c r="B1160" i="1"/>
  <c r="A1160" i="1" s="1"/>
  <c r="B1161" i="1"/>
  <c r="A1161" i="1" s="1"/>
  <c r="B1162" i="1"/>
  <c r="A1162" i="1" s="1"/>
  <c r="B1163" i="1"/>
  <c r="A1163" i="1" s="1"/>
  <c r="B1164" i="1"/>
  <c r="A1164" i="1" s="1"/>
  <c r="B1165" i="1"/>
  <c r="A1165" i="1" s="1"/>
  <c r="B1166" i="1"/>
  <c r="A1166" i="1" s="1"/>
  <c r="B1167" i="1"/>
  <c r="A1167" i="1" s="1"/>
  <c r="B1168" i="1"/>
  <c r="A1168" i="1" s="1"/>
  <c r="B1169" i="1"/>
  <c r="A1169" i="1" s="1"/>
  <c r="B1170" i="1"/>
  <c r="A1170" i="1" s="1"/>
  <c r="B1171" i="1"/>
  <c r="A1171" i="1" s="1"/>
  <c r="B1172" i="1"/>
  <c r="A1172" i="1" s="1"/>
  <c r="B1173" i="1"/>
  <c r="A1173" i="1" s="1"/>
  <c r="B1174" i="1"/>
  <c r="A1174" i="1" s="1"/>
  <c r="B1175" i="1"/>
  <c r="A1175" i="1" s="1"/>
  <c r="B1176" i="1"/>
  <c r="A1176" i="1" s="1"/>
  <c r="B1177" i="1"/>
  <c r="A1177" i="1" s="1"/>
  <c r="B1178" i="1"/>
  <c r="A1178" i="1" s="1"/>
  <c r="B1179" i="1"/>
  <c r="A1179" i="1" s="1"/>
  <c r="B1180" i="1"/>
  <c r="A1180" i="1" s="1"/>
  <c r="B1181" i="1"/>
  <c r="A1181" i="1" s="1"/>
  <c r="B1182" i="1"/>
  <c r="A1182" i="1" s="1"/>
  <c r="B1183" i="1"/>
  <c r="A1183" i="1" s="1"/>
  <c r="B1184" i="1"/>
  <c r="A1184" i="1" s="1"/>
  <c r="B1185" i="1"/>
  <c r="A1185" i="1" s="1"/>
  <c r="B1186" i="1"/>
  <c r="A1186" i="1" s="1"/>
  <c r="B1187" i="1"/>
  <c r="A1187" i="1" s="1"/>
  <c r="B1188" i="1"/>
  <c r="A1188" i="1" s="1"/>
  <c r="B1189" i="1"/>
  <c r="A1189" i="1" s="1"/>
  <c r="B1190" i="1"/>
  <c r="A1190" i="1" s="1"/>
  <c r="B1191" i="1"/>
  <c r="A1191" i="1" s="1"/>
  <c r="B1192" i="1"/>
  <c r="A1192" i="1" s="1"/>
  <c r="B1193" i="1"/>
  <c r="A1193" i="1" s="1"/>
  <c r="B1194" i="1"/>
  <c r="A1194" i="1" s="1"/>
  <c r="B1195" i="1"/>
  <c r="A1195" i="1" s="1"/>
  <c r="B1196" i="1"/>
  <c r="A1196" i="1" s="1"/>
  <c r="B1197" i="1"/>
  <c r="A1197" i="1" s="1"/>
  <c r="B1198" i="1"/>
  <c r="A1198" i="1" s="1"/>
  <c r="B1199" i="1"/>
  <c r="A1199" i="1" s="1"/>
  <c r="B1200" i="1"/>
  <c r="A1200" i="1" s="1"/>
  <c r="B1201" i="1"/>
  <c r="A1201" i="1" s="1"/>
  <c r="B1202" i="1"/>
  <c r="A1202" i="1" s="1"/>
  <c r="B1203" i="1"/>
  <c r="A1203" i="1" s="1"/>
  <c r="B1204" i="1"/>
  <c r="A1204" i="1" s="1"/>
  <c r="B1205" i="1"/>
  <c r="A1205" i="1" s="1"/>
  <c r="B1206" i="1"/>
  <c r="A1206" i="1" s="1"/>
  <c r="B1207" i="1"/>
  <c r="A1207" i="1" s="1"/>
  <c r="B1208" i="1"/>
  <c r="A1208" i="1" s="1"/>
  <c r="B1209" i="1"/>
  <c r="A1209" i="1" s="1"/>
  <c r="B1210" i="1"/>
  <c r="A1210" i="1" s="1"/>
  <c r="B1211" i="1"/>
  <c r="A1211" i="1" s="1"/>
  <c r="B1212" i="1"/>
  <c r="A1212" i="1" s="1"/>
  <c r="B1213" i="1"/>
  <c r="A1213" i="1" s="1"/>
  <c r="B1214" i="1"/>
  <c r="A1214" i="1" s="1"/>
  <c r="B1215" i="1"/>
  <c r="A1215" i="1" s="1"/>
  <c r="B1216" i="1"/>
  <c r="A1216" i="1" s="1"/>
  <c r="B1217" i="1"/>
  <c r="A1217" i="1" s="1"/>
  <c r="B1218" i="1"/>
  <c r="A1218" i="1" s="1"/>
  <c r="B1219" i="1"/>
  <c r="A1219" i="1" s="1"/>
  <c r="B1220" i="1"/>
  <c r="A1220" i="1" s="1"/>
  <c r="B1221" i="1"/>
  <c r="A1221" i="1" s="1"/>
  <c r="B1222" i="1"/>
  <c r="A1222" i="1" s="1"/>
  <c r="B1223" i="1"/>
  <c r="A1223" i="1" s="1"/>
  <c r="B1224" i="1"/>
  <c r="A1224" i="1" s="1"/>
  <c r="B1225" i="1"/>
  <c r="A1225" i="1" s="1"/>
  <c r="B1226" i="1"/>
  <c r="A1226" i="1" s="1"/>
  <c r="B1227" i="1"/>
  <c r="A1227" i="1" s="1"/>
  <c r="B1228" i="1"/>
  <c r="A1228" i="1" s="1"/>
  <c r="B1229" i="1"/>
  <c r="A1229" i="1" s="1"/>
  <c r="B1230" i="1"/>
  <c r="A1230" i="1" s="1"/>
  <c r="B1231" i="1"/>
  <c r="A1231" i="1" s="1"/>
  <c r="B1232" i="1"/>
  <c r="A1232" i="1" s="1"/>
  <c r="B1233" i="1"/>
  <c r="A1233" i="1" s="1"/>
  <c r="B1234" i="1"/>
  <c r="A1234" i="1" s="1"/>
  <c r="B1235" i="1"/>
  <c r="A1235" i="1" s="1"/>
  <c r="B1236" i="1"/>
  <c r="A1236" i="1" s="1"/>
  <c r="B1237" i="1"/>
  <c r="A1237" i="1" s="1"/>
  <c r="B1238" i="1"/>
  <c r="A1238" i="1" s="1"/>
  <c r="B1239" i="1"/>
  <c r="A1239" i="1" s="1"/>
  <c r="B1240" i="1"/>
  <c r="A1240" i="1" s="1"/>
  <c r="B1241" i="1"/>
  <c r="A1241" i="1" s="1"/>
  <c r="B1242" i="1"/>
  <c r="A1242" i="1" s="1"/>
  <c r="B1243" i="1"/>
  <c r="A1243" i="1" s="1"/>
  <c r="B1244" i="1"/>
  <c r="A1244" i="1" s="1"/>
  <c r="B1245" i="1"/>
  <c r="A1245" i="1" s="1"/>
  <c r="B1246" i="1"/>
  <c r="A1246" i="1" s="1"/>
  <c r="B1247" i="1"/>
  <c r="A1247" i="1" s="1"/>
  <c r="B1248" i="1"/>
  <c r="A1248" i="1" s="1"/>
  <c r="B1249" i="1"/>
  <c r="A1249" i="1" s="1"/>
  <c r="B1250" i="1"/>
  <c r="A1250" i="1" s="1"/>
  <c r="B1251" i="1"/>
  <c r="A1251" i="1" s="1"/>
  <c r="B1252" i="1"/>
  <c r="A1252" i="1" s="1"/>
  <c r="B1253" i="1"/>
  <c r="A1253" i="1" s="1"/>
  <c r="B1254" i="1"/>
  <c r="A1254" i="1" s="1"/>
  <c r="B1255" i="1"/>
  <c r="A1255" i="1" s="1"/>
  <c r="B1256" i="1"/>
  <c r="A1256" i="1" s="1"/>
  <c r="B1257" i="1"/>
  <c r="A1257" i="1" s="1"/>
  <c r="B1258" i="1"/>
  <c r="A1258" i="1" s="1"/>
  <c r="B1259" i="1"/>
  <c r="A1259" i="1" s="1"/>
  <c r="B1260" i="1"/>
  <c r="A1260" i="1" s="1"/>
  <c r="B1261" i="1"/>
  <c r="A1261" i="1" s="1"/>
  <c r="B1262" i="1"/>
  <c r="A1262" i="1" s="1"/>
  <c r="B1263" i="1"/>
  <c r="A1263" i="1" s="1"/>
  <c r="B1264" i="1"/>
  <c r="A1264" i="1" s="1"/>
  <c r="B1265" i="1"/>
  <c r="A1265" i="1" s="1"/>
  <c r="B1266" i="1"/>
  <c r="A1266" i="1" s="1"/>
  <c r="B1267" i="1"/>
  <c r="A1267" i="1" s="1"/>
  <c r="B1268" i="1"/>
  <c r="A1268" i="1" s="1"/>
  <c r="B1269" i="1"/>
  <c r="A1269" i="1" s="1"/>
  <c r="B1270" i="1"/>
  <c r="A1270" i="1" s="1"/>
  <c r="B1271" i="1"/>
  <c r="A1271" i="1" s="1"/>
  <c r="B1272" i="1"/>
  <c r="A1272" i="1" s="1"/>
  <c r="B1273" i="1"/>
  <c r="A1273" i="1" s="1"/>
  <c r="B1274" i="1"/>
  <c r="A1274" i="1" s="1"/>
  <c r="B1275" i="1"/>
  <c r="A1275" i="1" s="1"/>
  <c r="B1276" i="1"/>
  <c r="A1276" i="1" s="1"/>
  <c r="B1277" i="1"/>
  <c r="A1277" i="1" s="1"/>
  <c r="B1278" i="1"/>
  <c r="A1278" i="1" s="1"/>
  <c r="B1279" i="1"/>
  <c r="A1279" i="1" s="1"/>
  <c r="B1280" i="1"/>
  <c r="A1280" i="1" s="1"/>
  <c r="B1281" i="1"/>
  <c r="A1281" i="1" s="1"/>
  <c r="B1282" i="1"/>
  <c r="A1282" i="1" s="1"/>
  <c r="B1283" i="1"/>
  <c r="A1283" i="1" s="1"/>
  <c r="B1284" i="1"/>
  <c r="A1284" i="1" s="1"/>
  <c r="B1285" i="1"/>
  <c r="A1285" i="1" s="1"/>
  <c r="B1286" i="1"/>
  <c r="A1286" i="1" s="1"/>
  <c r="B1287" i="1"/>
  <c r="A1287" i="1" s="1"/>
  <c r="B1288" i="1"/>
  <c r="A1288" i="1" s="1"/>
  <c r="B1289" i="1"/>
  <c r="A1289" i="1" s="1"/>
  <c r="B1290" i="1"/>
  <c r="A1290" i="1" s="1"/>
  <c r="B1291" i="1"/>
  <c r="A1291" i="1" s="1"/>
  <c r="B1292" i="1"/>
  <c r="A1292" i="1" s="1"/>
  <c r="B1293" i="1"/>
  <c r="A1293" i="1" s="1"/>
  <c r="B1294" i="1"/>
  <c r="A1294" i="1" s="1"/>
  <c r="B1295" i="1"/>
  <c r="A1295" i="1" s="1"/>
  <c r="B1296" i="1"/>
  <c r="A1296" i="1" s="1"/>
  <c r="B1297" i="1"/>
  <c r="A1297" i="1" s="1"/>
  <c r="B1298" i="1"/>
  <c r="A1298" i="1" s="1"/>
  <c r="B1299" i="1"/>
  <c r="A1299" i="1" s="1"/>
  <c r="B1300" i="1"/>
  <c r="A1300" i="1" s="1"/>
  <c r="B1301" i="1"/>
  <c r="A1301" i="1" s="1"/>
  <c r="B1302" i="1"/>
  <c r="A1302" i="1" s="1"/>
  <c r="B1303" i="1"/>
  <c r="A1303" i="1" s="1"/>
  <c r="B1304" i="1"/>
  <c r="A1304" i="1" s="1"/>
  <c r="B1305" i="1"/>
  <c r="A1305" i="1" s="1"/>
  <c r="B1306" i="1"/>
  <c r="A1306" i="1" s="1"/>
  <c r="B1307" i="1"/>
  <c r="A1307" i="1" s="1"/>
  <c r="B1308" i="1"/>
  <c r="A1308" i="1" s="1"/>
  <c r="B1309" i="1"/>
  <c r="A1309" i="1" s="1"/>
  <c r="B1310" i="1"/>
  <c r="A1310" i="1" s="1"/>
  <c r="B1311" i="1"/>
  <c r="A1311" i="1" s="1"/>
  <c r="B1312" i="1"/>
  <c r="A1312" i="1" s="1"/>
  <c r="B1313" i="1"/>
  <c r="A1313" i="1" s="1"/>
  <c r="B1314" i="1"/>
  <c r="A1314" i="1" s="1"/>
  <c r="B1315" i="1"/>
  <c r="A1315" i="1" s="1"/>
  <c r="B1316" i="1"/>
  <c r="A1316" i="1" s="1"/>
  <c r="B1317" i="1"/>
  <c r="A1317" i="1" s="1"/>
  <c r="B1318" i="1"/>
  <c r="A1318" i="1" s="1"/>
  <c r="B1319" i="1"/>
  <c r="A1319" i="1" s="1"/>
  <c r="B1320" i="1"/>
  <c r="A1320" i="1" s="1"/>
  <c r="B1321" i="1"/>
  <c r="A1321" i="1" s="1"/>
  <c r="B1322" i="1"/>
  <c r="A1322" i="1" s="1"/>
  <c r="B1323" i="1"/>
  <c r="A1323" i="1" s="1"/>
  <c r="B1324" i="1"/>
  <c r="A1324" i="1" s="1"/>
  <c r="B1325" i="1"/>
  <c r="A1325" i="1" s="1"/>
  <c r="B1326" i="1"/>
  <c r="A1326" i="1" s="1"/>
  <c r="B1327" i="1"/>
  <c r="A1327" i="1" s="1"/>
  <c r="B1328" i="1"/>
  <c r="A1328" i="1" s="1"/>
  <c r="B1329" i="1"/>
  <c r="A1329" i="1" s="1"/>
  <c r="B1330" i="1"/>
  <c r="A1330" i="1" s="1"/>
  <c r="B1331" i="1"/>
  <c r="A1331" i="1" s="1"/>
  <c r="B1332" i="1"/>
  <c r="A1332" i="1" s="1"/>
  <c r="B1333" i="1"/>
  <c r="A1333" i="1" s="1"/>
  <c r="B1334" i="1"/>
  <c r="A1334" i="1" s="1"/>
  <c r="B1335" i="1"/>
  <c r="A1335" i="1" s="1"/>
  <c r="B1336" i="1"/>
  <c r="A1336" i="1" s="1"/>
  <c r="B1337" i="1"/>
  <c r="A1337" i="1" s="1"/>
  <c r="B1338" i="1"/>
  <c r="A1338" i="1" s="1"/>
  <c r="B1339" i="1"/>
  <c r="A1339" i="1" s="1"/>
  <c r="B1340" i="1"/>
  <c r="A1340" i="1" s="1"/>
  <c r="B1341" i="1"/>
  <c r="A1341" i="1" s="1"/>
  <c r="B1342" i="1"/>
  <c r="A1342" i="1" s="1"/>
  <c r="B1343" i="1"/>
  <c r="A1343" i="1" s="1"/>
  <c r="B1344" i="1"/>
  <c r="A1344" i="1" s="1"/>
  <c r="B1345" i="1"/>
  <c r="A1345" i="1" s="1"/>
  <c r="B1346" i="1"/>
  <c r="A1346" i="1" s="1"/>
  <c r="B1347" i="1"/>
  <c r="A1347" i="1" s="1"/>
  <c r="B1348" i="1"/>
  <c r="A1348" i="1" s="1"/>
  <c r="B1349" i="1"/>
  <c r="A1349" i="1" s="1"/>
  <c r="B1350" i="1"/>
  <c r="A1350" i="1" s="1"/>
  <c r="B1351" i="1"/>
  <c r="A1351" i="1" s="1"/>
  <c r="B1352" i="1"/>
  <c r="A1352" i="1" s="1"/>
  <c r="B1353" i="1"/>
  <c r="A1353" i="1" s="1"/>
  <c r="B1354" i="1"/>
  <c r="A1354" i="1" s="1"/>
  <c r="B1355" i="1"/>
  <c r="A1355" i="1" s="1"/>
  <c r="B1356" i="1"/>
  <c r="A1356" i="1" s="1"/>
  <c r="B1357" i="1"/>
  <c r="A1357" i="1" s="1"/>
  <c r="B1358" i="1"/>
  <c r="A1358" i="1" s="1"/>
  <c r="B1359" i="1"/>
  <c r="A1359" i="1" s="1"/>
  <c r="B1360" i="1"/>
  <c r="A1360" i="1" s="1"/>
  <c r="B1361" i="1"/>
  <c r="A1361" i="1" s="1"/>
  <c r="B1362" i="1"/>
  <c r="A1362" i="1" s="1"/>
  <c r="B1363" i="1"/>
  <c r="A1363" i="1" s="1"/>
  <c r="B1364" i="1"/>
  <c r="A1364" i="1" s="1"/>
  <c r="B1365" i="1"/>
  <c r="A1365" i="1" s="1"/>
  <c r="B1366" i="1"/>
  <c r="A1366" i="1" s="1"/>
  <c r="B1367" i="1"/>
  <c r="A1367" i="1" s="1"/>
  <c r="B1368" i="1"/>
  <c r="A1368" i="1" s="1"/>
  <c r="B1369" i="1"/>
  <c r="A1369" i="1" s="1"/>
  <c r="B1370" i="1"/>
  <c r="A1370" i="1" s="1"/>
  <c r="B1371" i="1"/>
  <c r="A1371" i="1" s="1"/>
  <c r="B1372" i="1"/>
  <c r="A1372" i="1" s="1"/>
  <c r="B1373" i="1"/>
  <c r="A1373" i="1" s="1"/>
  <c r="B1374" i="1"/>
  <c r="A1374" i="1" s="1"/>
  <c r="B1375" i="1"/>
  <c r="A1375" i="1" s="1"/>
  <c r="B1376" i="1"/>
  <c r="A1376" i="1" s="1"/>
  <c r="B1377" i="1"/>
  <c r="A1377" i="1" s="1"/>
  <c r="B1378" i="1"/>
  <c r="A1378" i="1" s="1"/>
  <c r="B1379" i="1"/>
  <c r="A1379" i="1" s="1"/>
  <c r="B1380" i="1"/>
  <c r="A1380" i="1" s="1"/>
  <c r="B1381" i="1"/>
  <c r="A1381" i="1" s="1"/>
  <c r="B1382" i="1"/>
  <c r="A1382" i="1" s="1"/>
  <c r="B1383" i="1"/>
  <c r="A1383" i="1" s="1"/>
  <c r="B1384" i="1"/>
  <c r="A1384" i="1" s="1"/>
  <c r="B1385" i="1"/>
  <c r="A1385" i="1" s="1"/>
  <c r="B1386" i="1"/>
  <c r="A1386" i="1" s="1"/>
  <c r="B1387" i="1"/>
  <c r="A1387" i="1" s="1"/>
  <c r="B1388" i="1"/>
  <c r="A1388" i="1" s="1"/>
  <c r="B1389" i="1"/>
  <c r="A1389" i="1" s="1"/>
  <c r="B1390" i="1"/>
  <c r="A1390" i="1" s="1"/>
  <c r="B1391" i="1"/>
  <c r="A1391" i="1" s="1"/>
  <c r="B1392" i="1"/>
  <c r="A1392" i="1" s="1"/>
  <c r="B1393" i="1"/>
  <c r="A1393" i="1" s="1"/>
  <c r="B1394" i="1"/>
  <c r="A1394" i="1" s="1"/>
  <c r="B1395" i="1"/>
  <c r="A1395" i="1" s="1"/>
  <c r="B1396" i="1"/>
  <c r="A1396" i="1" s="1"/>
  <c r="B1397" i="1"/>
  <c r="A1397" i="1" s="1"/>
  <c r="B1398" i="1"/>
  <c r="A1398" i="1" s="1"/>
  <c r="B1399" i="1"/>
  <c r="A1399" i="1" s="1"/>
  <c r="B1400" i="1"/>
  <c r="A1400" i="1" s="1"/>
  <c r="B1401" i="1"/>
  <c r="A1401" i="1" s="1"/>
  <c r="B1402" i="1"/>
  <c r="A1402" i="1" s="1"/>
  <c r="B1403" i="1"/>
  <c r="A1403" i="1" s="1"/>
  <c r="B1404" i="1"/>
  <c r="A1404" i="1" s="1"/>
  <c r="B1405" i="1"/>
  <c r="A1405" i="1" s="1"/>
  <c r="B1406" i="1"/>
  <c r="A1406" i="1" s="1"/>
  <c r="B1407" i="1"/>
  <c r="A1407" i="1" s="1"/>
  <c r="B1408" i="1"/>
  <c r="A1408" i="1" s="1"/>
  <c r="B1409" i="1"/>
  <c r="A1409" i="1" s="1"/>
  <c r="B1410" i="1"/>
  <c r="A1410" i="1" s="1"/>
  <c r="B1411" i="1"/>
  <c r="A1411" i="1" s="1"/>
  <c r="B1412" i="1"/>
  <c r="A1412" i="1" s="1"/>
  <c r="B1413" i="1"/>
  <c r="A1413" i="1" s="1"/>
  <c r="B1414" i="1"/>
  <c r="A1414" i="1" s="1"/>
  <c r="B1415" i="1"/>
  <c r="A1415" i="1" s="1"/>
  <c r="B1416" i="1"/>
  <c r="A1416" i="1" s="1"/>
  <c r="B1417" i="1"/>
  <c r="A1417" i="1" s="1"/>
  <c r="B1418" i="1"/>
  <c r="A1418" i="1" s="1"/>
  <c r="B1419" i="1"/>
  <c r="A1419" i="1" s="1"/>
  <c r="B1420" i="1"/>
  <c r="A1420" i="1" s="1"/>
  <c r="B1421" i="1"/>
  <c r="A1421" i="1" s="1"/>
  <c r="B1422" i="1"/>
  <c r="A1422" i="1" s="1"/>
  <c r="B1423" i="1"/>
  <c r="A1423" i="1" s="1"/>
  <c r="B1424" i="1"/>
  <c r="A1424" i="1" s="1"/>
  <c r="B1425" i="1"/>
  <c r="A1425" i="1" s="1"/>
  <c r="B1426" i="1"/>
  <c r="A1426" i="1" s="1"/>
  <c r="B1427" i="1"/>
  <c r="A1427" i="1" s="1"/>
  <c r="B1428" i="1"/>
  <c r="A1428" i="1" s="1"/>
  <c r="A3" i="1" l="1"/>
  <c r="K216" i="2"/>
  <c r="J216" i="2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A764" i="15" s="1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A877" i="15" s="1"/>
  <c r="A878" i="15" s="1"/>
  <c r="A879" i="15" s="1"/>
  <c r="A880" i="15" s="1"/>
  <c r="A881" i="15" s="1"/>
  <c r="A882" i="15" s="1"/>
  <c r="A883" i="15" s="1"/>
  <c r="A884" i="15" s="1"/>
  <c r="A885" i="15" s="1"/>
  <c r="A886" i="15" s="1"/>
  <c r="A887" i="15" s="1"/>
  <c r="A888" i="15" s="1"/>
  <c r="A889" i="15" s="1"/>
  <c r="A890" i="15" s="1"/>
  <c r="A891" i="15" s="1"/>
  <c r="A892" i="15" s="1"/>
  <c r="A893" i="15" s="1"/>
  <c r="A894" i="15" s="1"/>
  <c r="A895" i="15" s="1"/>
  <c r="A896" i="15" s="1"/>
  <c r="A897" i="15" s="1"/>
  <c r="A898" i="15" s="1"/>
  <c r="A899" i="15" s="1"/>
  <c r="A900" i="15" s="1"/>
  <c r="A901" i="15" s="1"/>
  <c r="A902" i="15" s="1"/>
  <c r="A903" i="15" s="1"/>
  <c r="A904" i="15" s="1"/>
  <c r="A905" i="15" s="1"/>
  <c r="A906" i="15" s="1"/>
  <c r="A907" i="15" s="1"/>
  <c r="A908" i="15" s="1"/>
  <c r="A909" i="15" s="1"/>
  <c r="A910" i="15" s="1"/>
  <c r="A911" i="15" s="1"/>
  <c r="A912" i="15" s="1"/>
  <c r="A913" i="15" s="1"/>
  <c r="A914" i="15" s="1"/>
  <c r="A915" i="15" s="1"/>
  <c r="A916" i="15" s="1"/>
  <c r="A917" i="15" s="1"/>
  <c r="A918" i="15" s="1"/>
  <c r="A919" i="15" s="1"/>
  <c r="A920" i="15" s="1"/>
  <c r="A921" i="15" s="1"/>
  <c r="A922" i="15" s="1"/>
  <c r="A923" i="15" s="1"/>
  <c r="A924" i="15" s="1"/>
  <c r="A925" i="15" s="1"/>
  <c r="A926" i="15" s="1"/>
  <c r="A927" i="15" s="1"/>
  <c r="A928" i="15" s="1"/>
  <c r="A929" i="15" s="1"/>
  <c r="A930" i="15" s="1"/>
  <c r="A931" i="15" s="1"/>
  <c r="A932" i="15" s="1"/>
  <c r="A933" i="15" s="1"/>
  <c r="A934" i="15" s="1"/>
  <c r="A935" i="15" s="1"/>
  <c r="A936" i="15" s="1"/>
  <c r="A937" i="15" s="1"/>
  <c r="A938" i="15" s="1"/>
  <c r="A939" i="15" s="1"/>
  <c r="A940" i="15" s="1"/>
  <c r="A941" i="15" s="1"/>
  <c r="A942" i="15" s="1"/>
  <c r="A943" i="15" s="1"/>
  <c r="A944" i="15" s="1"/>
  <c r="A945" i="15" s="1"/>
  <c r="A946" i="15" s="1"/>
  <c r="A947" i="15" s="1"/>
  <c r="A948" i="15" s="1"/>
  <c r="A949" i="15" s="1"/>
  <c r="A950" i="15" s="1"/>
  <c r="A951" i="15" s="1"/>
  <c r="A952" i="15" s="1"/>
  <c r="A953" i="15" s="1"/>
  <c r="A954" i="15" s="1"/>
  <c r="A955" i="15" s="1"/>
  <c r="A956" i="15" s="1"/>
  <c r="A957" i="15" s="1"/>
  <c r="A958" i="15" s="1"/>
  <c r="A959" i="15" s="1"/>
  <c r="A960" i="15" s="1"/>
  <c r="A961" i="15" s="1"/>
  <c r="A962" i="15" s="1"/>
  <c r="A963" i="15" s="1"/>
  <c r="A964" i="15" s="1"/>
  <c r="A965" i="15" s="1"/>
  <c r="A966" i="15" s="1"/>
  <c r="A967" i="15" s="1"/>
  <c r="A968" i="15" s="1"/>
  <c r="A969" i="15" s="1"/>
  <c r="A970" i="15" s="1"/>
  <c r="A971" i="15" s="1"/>
  <c r="A972" i="15" s="1"/>
  <c r="A973" i="15" s="1"/>
  <c r="A974" i="15" s="1"/>
  <c r="A975" i="15" s="1"/>
  <c r="A976" i="15" s="1"/>
  <c r="A977" i="15" s="1"/>
  <c r="A978" i="15" s="1"/>
  <c r="A979" i="15" s="1"/>
  <c r="A980" i="15" s="1"/>
  <c r="A981" i="15" s="1"/>
  <c r="A982" i="15" s="1"/>
  <c r="A983" i="15" s="1"/>
  <c r="A984" i="15" s="1"/>
  <c r="A985" i="15" s="1"/>
  <c r="A986" i="15" s="1"/>
  <c r="A987" i="15" s="1"/>
  <c r="A988" i="15" s="1"/>
  <c r="A989" i="15" s="1"/>
  <c r="A990" i="15" s="1"/>
  <c r="A991" i="15" s="1"/>
  <c r="A992" i="15" s="1"/>
  <c r="A993" i="15" s="1"/>
  <c r="A994" i="15" s="1"/>
  <c r="A995" i="15" s="1"/>
  <c r="A996" i="15" s="1"/>
  <c r="A997" i="15" s="1"/>
  <c r="A998" i="15" s="1"/>
  <c r="A999" i="15" s="1"/>
  <c r="A1000" i="15" s="1"/>
  <c r="A1001" i="15" s="1"/>
  <c r="A1002" i="15" s="1"/>
  <c r="A1003" i="15" s="1"/>
  <c r="A1004" i="15" s="1"/>
  <c r="A1005" i="15" s="1"/>
  <c r="A1006" i="15" s="1"/>
  <c r="A1007" i="15" s="1"/>
  <c r="A1008" i="15" s="1"/>
  <c r="A1009" i="15" s="1"/>
  <c r="A1010" i="15" s="1"/>
  <c r="A1011" i="15" s="1"/>
  <c r="A1012" i="15" s="1"/>
  <c r="A1013" i="15" s="1"/>
  <c r="A1014" i="15" s="1"/>
  <c r="A1015" i="15" s="1"/>
  <c r="A1016" i="15" s="1"/>
  <c r="A1017" i="15" s="1"/>
  <c r="A1018" i="15" s="1"/>
  <c r="A1019" i="15" s="1"/>
  <c r="A1020" i="15" s="1"/>
  <c r="A1021" i="15" s="1"/>
  <c r="A1022" i="15" s="1"/>
  <c r="A1023" i="15" s="1"/>
  <c r="A1024" i="15" s="1"/>
  <c r="A1025" i="15" s="1"/>
  <c r="A1026" i="15" s="1"/>
  <c r="A1027" i="15" s="1"/>
  <c r="A1028" i="15" s="1"/>
  <c r="A1029" i="15" s="1"/>
  <c r="A1030" i="15" s="1"/>
  <c r="A1031" i="15" s="1"/>
  <c r="A1032" i="15" s="1"/>
  <c r="A1033" i="15" s="1"/>
  <c r="A1034" i="15" s="1"/>
  <c r="A1035" i="15" s="1"/>
  <c r="A1036" i="15" s="1"/>
  <c r="A1037" i="15" s="1"/>
  <c r="A1038" i="15" s="1"/>
  <c r="A1039" i="15" s="1"/>
  <c r="A1040" i="15" s="1"/>
  <c r="A1041" i="15" s="1"/>
  <c r="A1042" i="15" s="1"/>
  <c r="A1043" i="15" s="1"/>
  <c r="A1044" i="15" s="1"/>
  <c r="A1045" i="15" s="1"/>
  <c r="A1046" i="15" s="1"/>
  <c r="A1047" i="15" s="1"/>
  <c r="A1048" i="15" s="1"/>
  <c r="A1049" i="15" s="1"/>
  <c r="A1050" i="15" s="1"/>
  <c r="A1051" i="15" s="1"/>
  <c r="A1052" i="15" s="1"/>
  <c r="A1053" i="15" s="1"/>
  <c r="A1054" i="15" s="1"/>
  <c r="A1055" i="15" s="1"/>
  <c r="A1056" i="15" s="1"/>
  <c r="A1057" i="15" s="1"/>
  <c r="A1058" i="15" s="1"/>
  <c r="A1059" i="15" s="1"/>
  <c r="A1060" i="15" s="1"/>
  <c r="A1061" i="15" s="1"/>
  <c r="A1062" i="15" s="1"/>
  <c r="A1063" i="15" s="1"/>
  <c r="A1064" i="15" s="1"/>
  <c r="A1065" i="15" s="1"/>
  <c r="A1066" i="15" s="1"/>
  <c r="A1067" i="15" s="1"/>
  <c r="A1068" i="15" s="1"/>
  <c r="A1069" i="15" s="1"/>
  <c r="A1070" i="15" s="1"/>
  <c r="A1071" i="15" s="1"/>
  <c r="A1072" i="15" s="1"/>
  <c r="A1073" i="15" s="1"/>
  <c r="A1074" i="15" s="1"/>
  <c r="A1075" i="15" s="1"/>
  <c r="A1076" i="15" s="1"/>
  <c r="A1077" i="15" s="1"/>
  <c r="A1078" i="15" s="1"/>
  <c r="A1079" i="15" s="1"/>
  <c r="A1080" i="15" s="1"/>
  <c r="A1081" i="15" s="1"/>
  <c r="A1082" i="15" s="1"/>
  <c r="A1083" i="15" s="1"/>
  <c r="A1084" i="15" s="1"/>
  <c r="A1085" i="15" s="1"/>
  <c r="A1086" i="15" s="1"/>
  <c r="A1087" i="15" s="1"/>
  <c r="A1088" i="15" s="1"/>
  <c r="A1089" i="15" s="1"/>
  <c r="F12" i="8" l="1"/>
  <c r="A4" i="8" s="1"/>
  <c r="F2" i="8"/>
  <c r="F3" i="8"/>
  <c r="F4" i="8"/>
  <c r="F5" i="8"/>
  <c r="F6" i="8"/>
  <c r="F7" i="8"/>
  <c r="F8" i="8"/>
  <c r="F9" i="8"/>
  <c r="F10" i="8"/>
  <c r="F11" i="8"/>
  <c r="F1" i="8"/>
  <c r="A1" i="7" l="1"/>
  <c r="B1" i="5"/>
  <c r="E5" i="2"/>
  <c r="A85" i="19"/>
  <c r="B85" i="19" s="1"/>
  <c r="B25" i="7" l="1"/>
  <c r="A4" i="21" l="1"/>
  <c r="A5" i="21" s="1"/>
  <c r="B3" i="7"/>
  <c r="A6" i="21" l="1"/>
  <c r="A7" i="21" s="1"/>
  <c r="A8" i="21" s="1"/>
  <c r="A9" i="21" s="1"/>
  <c r="A10" i="21" s="1"/>
  <c r="A11" i="21" s="1"/>
  <c r="A12" i="21" s="1"/>
  <c r="A13" i="21" s="1"/>
  <c r="A14" i="21" s="1"/>
  <c r="A15" i="21" s="1"/>
  <c r="E26" i="7"/>
  <c r="B3" i="5"/>
  <c r="H4" i="6"/>
  <c r="K26" i="6"/>
  <c r="N26" i="6" s="1"/>
  <c r="Q26" i="6" s="1"/>
  <c r="T26" i="6" s="1"/>
  <c r="W26" i="6" s="1"/>
  <c r="Z26" i="6" s="1"/>
  <c r="AC26" i="6" s="1"/>
  <c r="AF26" i="6" s="1"/>
  <c r="AI26" i="6" s="1"/>
  <c r="AL26" i="6" s="1"/>
  <c r="AO26" i="6" s="1"/>
  <c r="AR26" i="6" s="1"/>
  <c r="AU26" i="6" s="1"/>
  <c r="AX26" i="6" s="1"/>
  <c r="BA26" i="6" s="1"/>
  <c r="BD26" i="6" s="1"/>
  <c r="BG26" i="6" s="1"/>
  <c r="BJ26" i="6" s="1"/>
  <c r="BM26" i="6" s="1"/>
  <c r="H25" i="6"/>
  <c r="CD20" i="5"/>
  <c r="CD19" i="5"/>
  <c r="CD18" i="5"/>
  <c r="CD17" i="5"/>
  <c r="CD16" i="5"/>
  <c r="CD15" i="5"/>
  <c r="CD14" i="5"/>
  <c r="CD13" i="5"/>
  <c r="CD12" i="5"/>
  <c r="CD11" i="5"/>
  <c r="CD10" i="5"/>
  <c r="CD9" i="5"/>
  <c r="CD8" i="5"/>
  <c r="CD7" i="5"/>
  <c r="CD6" i="5"/>
  <c r="CC20" i="5"/>
  <c r="CC19" i="5"/>
  <c r="CC18" i="5"/>
  <c r="CC17" i="5"/>
  <c r="CC15" i="5"/>
  <c r="CC14" i="5"/>
  <c r="CC13" i="5"/>
  <c r="CC12" i="5"/>
  <c r="CC11" i="5"/>
  <c r="CC10" i="5"/>
  <c r="CC9" i="5"/>
  <c r="CC8" i="5"/>
  <c r="CC7" i="5"/>
  <c r="CC6" i="5"/>
  <c r="B24" i="5"/>
  <c r="E25" i="5"/>
  <c r="A4" i="20"/>
  <c r="A5" i="20" s="1"/>
  <c r="A6" i="20" s="1"/>
  <c r="A19" i="21" l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16" i="21"/>
  <c r="A17" i="21" s="1"/>
  <c r="A18" i="21" s="1"/>
  <c r="E3" i="7"/>
  <c r="E25" i="7"/>
  <c r="K25" i="6"/>
  <c r="Q4" i="6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E3" i="5"/>
  <c r="N25" i="6"/>
  <c r="K4" i="6"/>
  <c r="BD25" i="6"/>
  <c r="N4" i="6"/>
  <c r="AF25" i="6"/>
  <c r="H26" i="7"/>
  <c r="H25" i="7" s="1"/>
  <c r="BP26" i="6"/>
  <c r="E24" i="5"/>
  <c r="H25" i="5"/>
  <c r="J221" i="2"/>
  <c r="J220" i="2"/>
  <c r="J224" i="2"/>
  <c r="J223" i="2"/>
  <c r="L221" i="2"/>
  <c r="L220" i="2"/>
  <c r="J227" i="2"/>
  <c r="J218" i="2"/>
  <c r="L216" i="2"/>
  <c r="L218" i="2"/>
  <c r="L224" i="2"/>
  <c r="L223" i="2"/>
  <c r="J214" i="2"/>
  <c r="L214" i="2"/>
  <c r="N218" i="2"/>
  <c r="O218" i="2"/>
  <c r="N216" i="2"/>
  <c r="O216" i="2"/>
  <c r="N214" i="2"/>
  <c r="O214" i="2"/>
  <c r="A84" i="19"/>
  <c r="B84" i="19" s="1"/>
  <c r="A83" i="19"/>
  <c r="B83" i="19" s="1"/>
  <c r="A82" i="19"/>
  <c r="B82" i="19" s="1"/>
  <c r="A80" i="19"/>
  <c r="B80" i="19" s="1"/>
  <c r="A79" i="19"/>
  <c r="B79" i="19" s="1"/>
  <c r="A78" i="19"/>
  <c r="B78" i="19" s="1"/>
  <c r="A77" i="19"/>
  <c r="B77" i="19" s="1"/>
  <c r="A76" i="19"/>
  <c r="B76" i="19" s="1"/>
  <c r="A75" i="19"/>
  <c r="B75" i="19" s="1"/>
  <c r="A74" i="19"/>
  <c r="B74" i="19" s="1"/>
  <c r="A73" i="19"/>
  <c r="B73" i="19" s="1"/>
  <c r="A72" i="19"/>
  <c r="B72" i="19" s="1"/>
  <c r="A71" i="19"/>
  <c r="B71" i="19" s="1"/>
  <c r="A70" i="19"/>
  <c r="B70" i="19" s="1"/>
  <c r="A69" i="19"/>
  <c r="B69" i="19" s="1"/>
  <c r="A68" i="19"/>
  <c r="B68" i="19" s="1"/>
  <c r="A67" i="19"/>
  <c r="B67" i="19" s="1"/>
  <c r="A66" i="19"/>
  <c r="B66" i="19" s="1"/>
  <c r="A65" i="19"/>
  <c r="B65" i="19" s="1"/>
  <c r="A64" i="19"/>
  <c r="B64" i="19" s="1"/>
  <c r="A63" i="19"/>
  <c r="B63" i="19" s="1"/>
  <c r="A61" i="19"/>
  <c r="B61" i="19" s="1"/>
  <c r="A60" i="19"/>
  <c r="B60" i="19" s="1"/>
  <c r="A59" i="19"/>
  <c r="B59" i="19" s="1"/>
  <c r="A58" i="19"/>
  <c r="B58" i="19" s="1"/>
  <c r="A57" i="19"/>
  <c r="B57" i="19" s="1"/>
  <c r="A56" i="19"/>
  <c r="B56" i="19" s="1"/>
  <c r="A55" i="19"/>
  <c r="B55" i="19" s="1"/>
  <c r="A54" i="19"/>
  <c r="B54" i="19" s="1"/>
  <c r="A53" i="19"/>
  <c r="B53" i="19" s="1"/>
  <c r="A52" i="19"/>
  <c r="B52" i="19" s="1"/>
  <c r="A51" i="19"/>
  <c r="B51" i="19" s="1"/>
  <c r="A50" i="19"/>
  <c r="B50" i="19" s="1"/>
  <c r="A49" i="19"/>
  <c r="B49" i="19" s="1"/>
  <c r="A48" i="19"/>
  <c r="B48" i="19" s="1"/>
  <c r="A47" i="19"/>
  <c r="B47" i="19" s="1"/>
  <c r="A46" i="19"/>
  <c r="B46" i="19" s="1"/>
  <c r="A45" i="19"/>
  <c r="B45" i="19" s="1"/>
  <c r="A44" i="19"/>
  <c r="B44" i="19" s="1"/>
  <c r="A43" i="19"/>
  <c r="B43" i="19" s="1"/>
  <c r="A42" i="19"/>
  <c r="B42" i="19" s="1"/>
  <c r="A41" i="19"/>
  <c r="B41" i="19" s="1"/>
  <c r="A40" i="19"/>
  <c r="B40" i="19" s="1"/>
  <c r="A39" i="19"/>
  <c r="B39" i="19" s="1"/>
  <c r="A38" i="19"/>
  <c r="B38" i="19" s="1"/>
  <c r="A37" i="19"/>
  <c r="B37" i="19" s="1"/>
  <c r="A36" i="19"/>
  <c r="B36" i="19" s="1"/>
  <c r="A35" i="19"/>
  <c r="B35" i="19" s="1"/>
  <c r="A34" i="19"/>
  <c r="B34" i="19" s="1"/>
  <c r="A33" i="19"/>
  <c r="B33" i="19" s="1"/>
  <c r="A32" i="19"/>
  <c r="B32" i="19" s="1"/>
  <c r="A31" i="19"/>
  <c r="B31" i="19" s="1"/>
  <c r="A30" i="19"/>
  <c r="B30" i="19" s="1"/>
  <c r="A29" i="19"/>
  <c r="B29" i="19" s="1"/>
  <c r="A28" i="19"/>
  <c r="B28" i="19" s="1"/>
  <c r="A27" i="19"/>
  <c r="B27" i="19" s="1"/>
  <c r="A26" i="19"/>
  <c r="B26" i="19" s="1"/>
  <c r="A25" i="19"/>
  <c r="B25" i="19" s="1"/>
  <c r="A24" i="19"/>
  <c r="B24" i="19" s="1"/>
  <c r="A23" i="19"/>
  <c r="B23" i="19" s="1"/>
  <c r="A22" i="19"/>
  <c r="B22" i="19" s="1"/>
  <c r="A21" i="19"/>
  <c r="B21" i="19" s="1"/>
  <c r="A20" i="19"/>
  <c r="B20" i="19" s="1"/>
  <c r="A19" i="19"/>
  <c r="B19" i="19" s="1"/>
  <c r="A18" i="19"/>
  <c r="B18" i="19" s="1"/>
  <c r="A17" i="19"/>
  <c r="B17" i="19" s="1"/>
  <c r="A16" i="19"/>
  <c r="B16" i="19" s="1"/>
  <c r="A15" i="19"/>
  <c r="B15" i="19" s="1"/>
  <c r="A14" i="19"/>
  <c r="B14" i="19" s="1"/>
  <c r="A13" i="19"/>
  <c r="B13" i="19" s="1"/>
  <c r="A12" i="19"/>
  <c r="B12" i="19" s="1"/>
  <c r="A11" i="19"/>
  <c r="B11" i="19" s="1"/>
  <c r="A10" i="19"/>
  <c r="B10" i="19" s="1"/>
  <c r="A9" i="19"/>
  <c r="B9" i="19" s="1"/>
  <c r="A8" i="19"/>
  <c r="B8" i="19" s="1"/>
  <c r="A7" i="19"/>
  <c r="B7" i="19" s="1"/>
  <c r="A6" i="19"/>
  <c r="B6" i="19" s="1"/>
  <c r="A5" i="19"/>
  <c r="B5" i="19" s="1"/>
  <c r="A4" i="19"/>
  <c r="B4" i="19" s="1"/>
  <c r="A3" i="19"/>
  <c r="B3" i="19" s="1"/>
  <c r="A2" i="19"/>
  <c r="B2" i="19" s="1"/>
  <c r="BP4" i="6" l="1"/>
  <c r="AI4" i="6"/>
  <c r="BJ4" i="6"/>
  <c r="Z25" i="6"/>
  <c r="Z4" i="6"/>
  <c r="AL25" i="6"/>
  <c r="W4" i="6"/>
  <c r="BG4" i="6"/>
  <c r="AU4" i="6"/>
  <c r="AU25" i="6"/>
  <c r="BS26" i="6"/>
  <c r="BS25" i="6" s="1"/>
  <c r="BP25" i="6"/>
  <c r="AI25" i="6"/>
  <c r="BJ25" i="6"/>
  <c r="BM25" i="6"/>
  <c r="BM4" i="6"/>
  <c r="AL4" i="6"/>
  <c r="BG25" i="6"/>
  <c r="AX25" i="6"/>
  <c r="T25" i="6"/>
  <c r="Q25" i="6"/>
  <c r="H3" i="7"/>
  <c r="T4" i="6"/>
  <c r="AC4" i="6"/>
  <c r="W25" i="6"/>
  <c r="AF4" i="6"/>
  <c r="AO4" i="6"/>
  <c r="AR4" i="6"/>
  <c r="AX4" i="6"/>
  <c r="BA4" i="6"/>
  <c r="AC25" i="6"/>
  <c r="BA25" i="6"/>
  <c r="BA24" i="6" s="1"/>
  <c r="BD4" i="6"/>
  <c r="AR25" i="6"/>
  <c r="AO25" i="6"/>
  <c r="K26" i="7"/>
  <c r="K25" i="7" s="1"/>
  <c r="BS4" i="6"/>
  <c r="H3" i="5"/>
  <c r="H24" i="5"/>
  <c r="K25" i="5"/>
  <c r="BV26" i="6" l="1"/>
  <c r="BV4" i="6" s="1"/>
  <c r="K3" i="7"/>
  <c r="N26" i="7"/>
  <c r="N25" i="7" s="1"/>
  <c r="BY26" i="6"/>
  <c r="K3" i="5"/>
  <c r="K24" i="5"/>
  <c r="N25" i="5"/>
  <c r="BV25" i="6" l="1"/>
  <c r="N3" i="7"/>
  <c r="Q26" i="7"/>
  <c r="Q25" i="7" s="1"/>
  <c r="BY25" i="6"/>
  <c r="BY4" i="6"/>
  <c r="CB26" i="6"/>
  <c r="Q25" i="5"/>
  <c r="N3" i="5"/>
  <c r="N24" i="5"/>
  <c r="CO21" i="6"/>
  <c r="CN21" i="6"/>
  <c r="CO20" i="6"/>
  <c r="CN20" i="6"/>
  <c r="CO19" i="6"/>
  <c r="CN19" i="6"/>
  <c r="CO18" i="6"/>
  <c r="CN18" i="6"/>
  <c r="CO17" i="6"/>
  <c r="CO16" i="6"/>
  <c r="CN16" i="6"/>
  <c r="CO15" i="6"/>
  <c r="CN15" i="6"/>
  <c r="CO14" i="6"/>
  <c r="CN14" i="6"/>
  <c r="CO13" i="6"/>
  <c r="CN13" i="6"/>
  <c r="CO12" i="6"/>
  <c r="CN12" i="6"/>
  <c r="CO11" i="6"/>
  <c r="CN11" i="6"/>
  <c r="CO10" i="6"/>
  <c r="CN10" i="6"/>
  <c r="CO9" i="6"/>
  <c r="CN9" i="6"/>
  <c r="CO8" i="6"/>
  <c r="CN8" i="6"/>
  <c r="CO7" i="6"/>
  <c r="CN7" i="6"/>
  <c r="BO21" i="7"/>
  <c r="BN21" i="7"/>
  <c r="BO20" i="7"/>
  <c r="BN20" i="7"/>
  <c r="BO19" i="7"/>
  <c r="BN19" i="7"/>
  <c r="BO18" i="7"/>
  <c r="BN18" i="7"/>
  <c r="BO17" i="7"/>
  <c r="BN17" i="7"/>
  <c r="BO16" i="7"/>
  <c r="BN16" i="7"/>
  <c r="BO15" i="7"/>
  <c r="BN15" i="7"/>
  <c r="BO14" i="7"/>
  <c r="BN14" i="7"/>
  <c r="BO13" i="7"/>
  <c r="BN13" i="7"/>
  <c r="BN12" i="7"/>
  <c r="BO11" i="7"/>
  <c r="BN11" i="7"/>
  <c r="BO10" i="7"/>
  <c r="BN10" i="7"/>
  <c r="BO9" i="7"/>
  <c r="BN9" i="7"/>
  <c r="BO8" i="7"/>
  <c r="BN8" i="7"/>
  <c r="BO7" i="7"/>
  <c r="BN7" i="7"/>
  <c r="C4" i="5"/>
  <c r="B4" i="5"/>
  <c r="Q3" i="7" l="1"/>
  <c r="T26" i="7"/>
  <c r="T25" i="7" s="1"/>
  <c r="CB4" i="6"/>
  <c r="CB25" i="6"/>
  <c r="CE26" i="6"/>
  <c r="T25" i="5"/>
  <c r="Q3" i="5"/>
  <c r="Q24" i="5"/>
  <c r="A7" i="18"/>
  <c r="A8" i="18" s="1"/>
  <c r="T3" i="7" l="1"/>
  <c r="W26" i="7"/>
  <c r="W25" i="7" s="1"/>
  <c r="CE25" i="6"/>
  <c r="CH26" i="6"/>
  <c r="CE4" i="6"/>
  <c r="T3" i="5"/>
  <c r="T24" i="5"/>
  <c r="W25" i="5"/>
  <c r="A9" i="18"/>
  <c r="W3" i="7" l="1"/>
  <c r="Z26" i="7"/>
  <c r="Z25" i="7" s="1"/>
  <c r="CH4" i="6"/>
  <c r="CH25" i="6"/>
  <c r="Z25" i="5"/>
  <c r="W3" i="5"/>
  <c r="W24" i="5"/>
  <c r="A10" i="18"/>
  <c r="P218" i="2"/>
  <c r="K218" i="2"/>
  <c r="P216" i="2"/>
  <c r="P214" i="2"/>
  <c r="P211" i="2"/>
  <c r="O211" i="2"/>
  <c r="M211" i="2"/>
  <c r="L211" i="2"/>
  <c r="K211" i="2"/>
  <c r="I211" i="2"/>
  <c r="H211" i="2"/>
  <c r="Z3" i="7" l="1"/>
  <c r="AC26" i="7"/>
  <c r="AC25" i="7" s="1"/>
  <c r="AC25" i="5"/>
  <c r="Z3" i="5"/>
  <c r="Z24" i="5"/>
  <c r="N211" i="2"/>
  <c r="A11" i="18"/>
  <c r="G211" i="2"/>
  <c r="J211" i="2"/>
  <c r="A188" i="2"/>
  <c r="A166" i="2"/>
  <c r="B2" i="11"/>
  <c r="A2" i="11"/>
  <c r="C2" i="11" s="1"/>
  <c r="C1" i="11"/>
  <c r="B2" i="10"/>
  <c r="A2" i="10"/>
  <c r="A3" i="10" s="1"/>
  <c r="C1" i="10"/>
  <c r="B2" i="12"/>
  <c r="A2" i="12"/>
  <c r="A3" i="12" s="1"/>
  <c r="C1" i="12"/>
  <c r="C1" i="3"/>
  <c r="D1" i="12" s="1"/>
  <c r="D9" i="2" s="1"/>
  <c r="A2" i="3"/>
  <c r="B2" i="3" s="1"/>
  <c r="A10" i="2"/>
  <c r="A2" i="8"/>
  <c r="D11" i="8"/>
  <c r="D10" i="8"/>
  <c r="D9" i="8"/>
  <c r="D8" i="8"/>
  <c r="D7" i="8"/>
  <c r="D6" i="8"/>
  <c r="D5" i="8"/>
  <c r="D4" i="8"/>
  <c r="D3" i="8"/>
  <c r="D2" i="8"/>
  <c r="A3" i="3" l="1"/>
  <c r="A4" i="3" s="1"/>
  <c r="O9" i="2"/>
  <c r="AC9" i="2" s="1"/>
  <c r="T210" i="2"/>
  <c r="T211" i="2" s="1"/>
  <c r="R7" i="2"/>
  <c r="M7" i="2"/>
  <c r="N7" i="2"/>
  <c r="AC3" i="7"/>
  <c r="AF26" i="7"/>
  <c r="AF25" i="7" s="1"/>
  <c r="AF25" i="5"/>
  <c r="AC3" i="5"/>
  <c r="AC24" i="5"/>
  <c r="M9" i="2"/>
  <c r="AB4" i="18"/>
  <c r="AA4" i="18"/>
  <c r="A12" i="18"/>
  <c r="B3" i="3"/>
  <c r="B4" i="3" s="1"/>
  <c r="A11" i="2"/>
  <c r="A167" i="2"/>
  <c r="A168" i="2" s="1"/>
  <c r="A189" i="2"/>
  <c r="B9" i="2"/>
  <c r="C9" i="2" s="1"/>
  <c r="P9" i="2"/>
  <c r="AD9" i="2" s="1"/>
  <c r="A12" i="2"/>
  <c r="A5" i="3"/>
  <c r="A6" i="3" s="1"/>
  <c r="E1" i="12"/>
  <c r="E9" i="2" s="1"/>
  <c r="C2" i="3"/>
  <c r="B3" i="11"/>
  <c r="A3" i="11"/>
  <c r="C2" i="10"/>
  <c r="A4" i="10"/>
  <c r="B3" i="10"/>
  <c r="A4" i="12"/>
  <c r="B3" i="12"/>
  <c r="C2" i="12"/>
  <c r="F9" i="2"/>
  <c r="K9" i="2"/>
  <c r="Y9" i="2" s="1"/>
  <c r="L9" i="2"/>
  <c r="Z9" i="2" s="1"/>
  <c r="I9" i="2"/>
  <c r="H9" i="2"/>
  <c r="CR21" i="6"/>
  <c r="CR20" i="6"/>
  <c r="CR19" i="6"/>
  <c r="CR18" i="6"/>
  <c r="CR17" i="6"/>
  <c r="CR16" i="6"/>
  <c r="CR15" i="6"/>
  <c r="CR14" i="6"/>
  <c r="CR13" i="6"/>
  <c r="CR12" i="6"/>
  <c r="CR11" i="6"/>
  <c r="CR10" i="6"/>
  <c r="CR9" i="6"/>
  <c r="CR8" i="6"/>
  <c r="CR7" i="6"/>
  <c r="C5" i="6"/>
  <c r="F5" i="6" s="1"/>
  <c r="B5" i="6"/>
  <c r="E5" i="6" s="1"/>
  <c r="BE4" i="5"/>
  <c r="BD4" i="5"/>
  <c r="AS4" i="5"/>
  <c r="AR4" i="5"/>
  <c r="L4" i="5"/>
  <c r="BN4" i="5" s="1"/>
  <c r="K4" i="5"/>
  <c r="Q4" i="5" s="1"/>
  <c r="I4" i="5"/>
  <c r="BB4" i="5" s="1"/>
  <c r="H4" i="5"/>
  <c r="BA4" i="5" s="1"/>
  <c r="F4" i="5"/>
  <c r="E4" i="5"/>
  <c r="B1428" i="4"/>
  <c r="A1428" i="4" s="1"/>
  <c r="B1427" i="4"/>
  <c r="A1427" i="4" s="1"/>
  <c r="B1426" i="4"/>
  <c r="A1426" i="4" s="1"/>
  <c r="B1425" i="4"/>
  <c r="A1425" i="4" s="1"/>
  <c r="B1424" i="4"/>
  <c r="A1424" i="4" s="1"/>
  <c r="B1423" i="4"/>
  <c r="A1423" i="4" s="1"/>
  <c r="B1422" i="4"/>
  <c r="A1422" i="4" s="1"/>
  <c r="B1421" i="4"/>
  <c r="A1421" i="4" s="1"/>
  <c r="B1420" i="4"/>
  <c r="A1420" i="4" s="1"/>
  <c r="B1419" i="4"/>
  <c r="A1419" i="4" s="1"/>
  <c r="B1418" i="4"/>
  <c r="A1418" i="4" s="1"/>
  <c r="B1417" i="4"/>
  <c r="A1417" i="4" s="1"/>
  <c r="B1416" i="4"/>
  <c r="A1416" i="4" s="1"/>
  <c r="B1415" i="4"/>
  <c r="A1415" i="4" s="1"/>
  <c r="B1414" i="4"/>
  <c r="A1414" i="4" s="1"/>
  <c r="B1413" i="4"/>
  <c r="A1413" i="4" s="1"/>
  <c r="B1412" i="4"/>
  <c r="A1412" i="4" s="1"/>
  <c r="B1411" i="4"/>
  <c r="A1411" i="4" s="1"/>
  <c r="B1410" i="4"/>
  <c r="A1410" i="4" s="1"/>
  <c r="B1409" i="4"/>
  <c r="A1409" i="4" s="1"/>
  <c r="B1408" i="4"/>
  <c r="A1408" i="4" s="1"/>
  <c r="B1407" i="4"/>
  <c r="A1407" i="4" s="1"/>
  <c r="B1406" i="4"/>
  <c r="A1406" i="4" s="1"/>
  <c r="B1405" i="4"/>
  <c r="A1405" i="4" s="1"/>
  <c r="B1404" i="4"/>
  <c r="A1404" i="4" s="1"/>
  <c r="B1403" i="4"/>
  <c r="A1403" i="4" s="1"/>
  <c r="B1402" i="4"/>
  <c r="A1402" i="4" s="1"/>
  <c r="B1401" i="4"/>
  <c r="A1401" i="4" s="1"/>
  <c r="B1400" i="4"/>
  <c r="A1400" i="4" s="1"/>
  <c r="B1399" i="4"/>
  <c r="A1399" i="4" s="1"/>
  <c r="B1398" i="4"/>
  <c r="A1398" i="4" s="1"/>
  <c r="B1397" i="4"/>
  <c r="A1397" i="4" s="1"/>
  <c r="B1396" i="4"/>
  <c r="A1396" i="4" s="1"/>
  <c r="B1395" i="4"/>
  <c r="A1395" i="4" s="1"/>
  <c r="B1394" i="4"/>
  <c r="A1394" i="4" s="1"/>
  <c r="B1393" i="4"/>
  <c r="A1393" i="4" s="1"/>
  <c r="B1392" i="4"/>
  <c r="A1392" i="4" s="1"/>
  <c r="B1391" i="4"/>
  <c r="A1391" i="4" s="1"/>
  <c r="B1390" i="4"/>
  <c r="A1390" i="4" s="1"/>
  <c r="B1389" i="4"/>
  <c r="A1389" i="4" s="1"/>
  <c r="B1388" i="4"/>
  <c r="A1388" i="4" s="1"/>
  <c r="B1387" i="4"/>
  <c r="A1387" i="4" s="1"/>
  <c r="B1386" i="4"/>
  <c r="A1386" i="4" s="1"/>
  <c r="B1385" i="4"/>
  <c r="A1385" i="4" s="1"/>
  <c r="B1384" i="4"/>
  <c r="A1384" i="4" s="1"/>
  <c r="B1383" i="4"/>
  <c r="A1383" i="4" s="1"/>
  <c r="B1382" i="4"/>
  <c r="A1382" i="4" s="1"/>
  <c r="B1381" i="4"/>
  <c r="A1381" i="4" s="1"/>
  <c r="B1380" i="4"/>
  <c r="A1380" i="4" s="1"/>
  <c r="B1379" i="4"/>
  <c r="A1379" i="4" s="1"/>
  <c r="B1378" i="4"/>
  <c r="A1378" i="4" s="1"/>
  <c r="B1377" i="4"/>
  <c r="A1377" i="4" s="1"/>
  <c r="B1376" i="4"/>
  <c r="A1376" i="4" s="1"/>
  <c r="B1375" i="4"/>
  <c r="A1375" i="4" s="1"/>
  <c r="B1374" i="4"/>
  <c r="A1374" i="4" s="1"/>
  <c r="B1373" i="4"/>
  <c r="A1373" i="4" s="1"/>
  <c r="B1372" i="4"/>
  <c r="A1372" i="4" s="1"/>
  <c r="B1371" i="4"/>
  <c r="A1371" i="4" s="1"/>
  <c r="B1370" i="4"/>
  <c r="A1370" i="4" s="1"/>
  <c r="B1369" i="4"/>
  <c r="A1369" i="4" s="1"/>
  <c r="B1368" i="4"/>
  <c r="A1368" i="4" s="1"/>
  <c r="B1367" i="4"/>
  <c r="A1367" i="4" s="1"/>
  <c r="B1366" i="4"/>
  <c r="A1366" i="4" s="1"/>
  <c r="B1365" i="4"/>
  <c r="A1365" i="4" s="1"/>
  <c r="B1364" i="4"/>
  <c r="A1364" i="4" s="1"/>
  <c r="B1363" i="4"/>
  <c r="A1363" i="4" s="1"/>
  <c r="B1362" i="4"/>
  <c r="A1362" i="4" s="1"/>
  <c r="B1361" i="4"/>
  <c r="A1361" i="4" s="1"/>
  <c r="B1360" i="4"/>
  <c r="A1360" i="4" s="1"/>
  <c r="B1359" i="4"/>
  <c r="A1359" i="4" s="1"/>
  <c r="B1358" i="4"/>
  <c r="A1358" i="4" s="1"/>
  <c r="B1357" i="4"/>
  <c r="A1357" i="4" s="1"/>
  <c r="B1356" i="4"/>
  <c r="A1356" i="4" s="1"/>
  <c r="B1355" i="4"/>
  <c r="A1355" i="4" s="1"/>
  <c r="B1354" i="4"/>
  <c r="A1354" i="4" s="1"/>
  <c r="B1353" i="4"/>
  <c r="A1353" i="4" s="1"/>
  <c r="B1352" i="4"/>
  <c r="A1352" i="4" s="1"/>
  <c r="B1351" i="4"/>
  <c r="A1351" i="4" s="1"/>
  <c r="B1350" i="4"/>
  <c r="A1350" i="4" s="1"/>
  <c r="B1349" i="4"/>
  <c r="A1349" i="4" s="1"/>
  <c r="B1348" i="4"/>
  <c r="A1348" i="4" s="1"/>
  <c r="B1347" i="4"/>
  <c r="A1347" i="4" s="1"/>
  <c r="B1346" i="4"/>
  <c r="A1346" i="4" s="1"/>
  <c r="B1345" i="4"/>
  <c r="A1345" i="4" s="1"/>
  <c r="B1344" i="4"/>
  <c r="A1344" i="4" s="1"/>
  <c r="B1343" i="4"/>
  <c r="A1343" i="4" s="1"/>
  <c r="B1342" i="4"/>
  <c r="A1342" i="4" s="1"/>
  <c r="B1341" i="4"/>
  <c r="A1341" i="4" s="1"/>
  <c r="B1340" i="4"/>
  <c r="A1340" i="4" s="1"/>
  <c r="B1339" i="4"/>
  <c r="A1339" i="4" s="1"/>
  <c r="B1338" i="4"/>
  <c r="A1338" i="4" s="1"/>
  <c r="B1337" i="4"/>
  <c r="A1337" i="4" s="1"/>
  <c r="B1336" i="4"/>
  <c r="A1336" i="4" s="1"/>
  <c r="B1335" i="4"/>
  <c r="A1335" i="4" s="1"/>
  <c r="B1334" i="4"/>
  <c r="A1334" i="4" s="1"/>
  <c r="B1333" i="4"/>
  <c r="A1333" i="4" s="1"/>
  <c r="B1332" i="4"/>
  <c r="A1332" i="4" s="1"/>
  <c r="B1331" i="4"/>
  <c r="A1331" i="4" s="1"/>
  <c r="B1330" i="4"/>
  <c r="A1330" i="4" s="1"/>
  <c r="B1329" i="4"/>
  <c r="A1329" i="4" s="1"/>
  <c r="B1328" i="4"/>
  <c r="A1328" i="4" s="1"/>
  <c r="B1327" i="4"/>
  <c r="A1327" i="4" s="1"/>
  <c r="B1326" i="4"/>
  <c r="A1326" i="4" s="1"/>
  <c r="B1325" i="4"/>
  <c r="A1325" i="4" s="1"/>
  <c r="B1324" i="4"/>
  <c r="A1324" i="4" s="1"/>
  <c r="B1323" i="4"/>
  <c r="A1323" i="4" s="1"/>
  <c r="B1322" i="4"/>
  <c r="A1322" i="4" s="1"/>
  <c r="B1321" i="4"/>
  <c r="A1321" i="4" s="1"/>
  <c r="B1320" i="4"/>
  <c r="A1320" i="4" s="1"/>
  <c r="B1319" i="4"/>
  <c r="A1319" i="4" s="1"/>
  <c r="B1318" i="4"/>
  <c r="A1318" i="4" s="1"/>
  <c r="B1317" i="4"/>
  <c r="A1317" i="4" s="1"/>
  <c r="B1316" i="4"/>
  <c r="A1316" i="4" s="1"/>
  <c r="B1315" i="4"/>
  <c r="A1315" i="4" s="1"/>
  <c r="B1314" i="4"/>
  <c r="A1314" i="4" s="1"/>
  <c r="B1313" i="4"/>
  <c r="A1313" i="4" s="1"/>
  <c r="B1312" i="4"/>
  <c r="A1312" i="4" s="1"/>
  <c r="B1311" i="4"/>
  <c r="A1311" i="4" s="1"/>
  <c r="B1310" i="4"/>
  <c r="A1310" i="4" s="1"/>
  <c r="B1309" i="4"/>
  <c r="A1309" i="4" s="1"/>
  <c r="B1308" i="4"/>
  <c r="A1308" i="4" s="1"/>
  <c r="B1307" i="4"/>
  <c r="A1307" i="4" s="1"/>
  <c r="B1306" i="4"/>
  <c r="A1306" i="4" s="1"/>
  <c r="B1305" i="4"/>
  <c r="A1305" i="4" s="1"/>
  <c r="B1304" i="4"/>
  <c r="A1304" i="4" s="1"/>
  <c r="B1303" i="4"/>
  <c r="A1303" i="4" s="1"/>
  <c r="B1302" i="4"/>
  <c r="A1302" i="4" s="1"/>
  <c r="B1301" i="4"/>
  <c r="A1301" i="4" s="1"/>
  <c r="B1300" i="4"/>
  <c r="A1300" i="4" s="1"/>
  <c r="B1299" i="4"/>
  <c r="A1299" i="4" s="1"/>
  <c r="B1298" i="4"/>
  <c r="A1298" i="4" s="1"/>
  <c r="B1297" i="4"/>
  <c r="A1297" i="4" s="1"/>
  <c r="B1296" i="4"/>
  <c r="A1296" i="4" s="1"/>
  <c r="B1295" i="4"/>
  <c r="A1295" i="4" s="1"/>
  <c r="B1294" i="4"/>
  <c r="A1294" i="4" s="1"/>
  <c r="B1293" i="4"/>
  <c r="A1293" i="4" s="1"/>
  <c r="B1292" i="4"/>
  <c r="A1292" i="4" s="1"/>
  <c r="B1291" i="4"/>
  <c r="A1291" i="4" s="1"/>
  <c r="B1290" i="4"/>
  <c r="A1290" i="4" s="1"/>
  <c r="B1289" i="4"/>
  <c r="A1289" i="4" s="1"/>
  <c r="B1288" i="4"/>
  <c r="A1288" i="4" s="1"/>
  <c r="B1287" i="4"/>
  <c r="A1287" i="4" s="1"/>
  <c r="B1286" i="4"/>
  <c r="A1286" i="4" s="1"/>
  <c r="B1285" i="4"/>
  <c r="A1285" i="4" s="1"/>
  <c r="B1284" i="4"/>
  <c r="A1284" i="4" s="1"/>
  <c r="B1283" i="4"/>
  <c r="A1283" i="4" s="1"/>
  <c r="B1282" i="4"/>
  <c r="A1282" i="4" s="1"/>
  <c r="B1281" i="4"/>
  <c r="A1281" i="4" s="1"/>
  <c r="B1280" i="4"/>
  <c r="A1280" i="4" s="1"/>
  <c r="B1279" i="4"/>
  <c r="A1279" i="4" s="1"/>
  <c r="B1278" i="4"/>
  <c r="A1278" i="4" s="1"/>
  <c r="B1277" i="4"/>
  <c r="A1277" i="4" s="1"/>
  <c r="B1276" i="4"/>
  <c r="A1276" i="4" s="1"/>
  <c r="B1275" i="4"/>
  <c r="A1275" i="4" s="1"/>
  <c r="B1274" i="4"/>
  <c r="A1274" i="4" s="1"/>
  <c r="B1273" i="4"/>
  <c r="A1273" i="4" s="1"/>
  <c r="B1272" i="4"/>
  <c r="A1272" i="4" s="1"/>
  <c r="B1271" i="4"/>
  <c r="A1271" i="4" s="1"/>
  <c r="B1270" i="4"/>
  <c r="A1270" i="4" s="1"/>
  <c r="B1269" i="4"/>
  <c r="A1269" i="4" s="1"/>
  <c r="B1268" i="4"/>
  <c r="A1268" i="4" s="1"/>
  <c r="B1267" i="4"/>
  <c r="A1267" i="4" s="1"/>
  <c r="B1266" i="4"/>
  <c r="A1266" i="4" s="1"/>
  <c r="B1265" i="4"/>
  <c r="A1265" i="4" s="1"/>
  <c r="B1264" i="4"/>
  <c r="A1264" i="4" s="1"/>
  <c r="B1263" i="4"/>
  <c r="A1263" i="4" s="1"/>
  <c r="B1262" i="4"/>
  <c r="A1262" i="4" s="1"/>
  <c r="B1261" i="4"/>
  <c r="A1261" i="4" s="1"/>
  <c r="B1260" i="4"/>
  <c r="A1260" i="4" s="1"/>
  <c r="B1259" i="4"/>
  <c r="A1259" i="4" s="1"/>
  <c r="B1258" i="4"/>
  <c r="A1258" i="4" s="1"/>
  <c r="B1257" i="4"/>
  <c r="A1257" i="4" s="1"/>
  <c r="B1256" i="4"/>
  <c r="A1256" i="4" s="1"/>
  <c r="B1255" i="4"/>
  <c r="A1255" i="4" s="1"/>
  <c r="B1254" i="4"/>
  <c r="A1254" i="4" s="1"/>
  <c r="B1253" i="4"/>
  <c r="A1253" i="4" s="1"/>
  <c r="B1252" i="4"/>
  <c r="A1252" i="4" s="1"/>
  <c r="B1251" i="4"/>
  <c r="A1251" i="4" s="1"/>
  <c r="B1250" i="4"/>
  <c r="A1250" i="4" s="1"/>
  <c r="B1249" i="4"/>
  <c r="A1249" i="4" s="1"/>
  <c r="B1248" i="4"/>
  <c r="A1248" i="4" s="1"/>
  <c r="B1247" i="4"/>
  <c r="A1247" i="4" s="1"/>
  <c r="B1246" i="4"/>
  <c r="A1246" i="4" s="1"/>
  <c r="B1245" i="4"/>
  <c r="A1245" i="4" s="1"/>
  <c r="B1244" i="4"/>
  <c r="A1244" i="4" s="1"/>
  <c r="B1243" i="4"/>
  <c r="A1243" i="4" s="1"/>
  <c r="B1242" i="4"/>
  <c r="A1242" i="4" s="1"/>
  <c r="B1241" i="4"/>
  <c r="A1241" i="4" s="1"/>
  <c r="B1240" i="4"/>
  <c r="A1240" i="4" s="1"/>
  <c r="B1239" i="4"/>
  <c r="A1239" i="4" s="1"/>
  <c r="B1238" i="4"/>
  <c r="A1238" i="4" s="1"/>
  <c r="B1237" i="4"/>
  <c r="A1237" i="4" s="1"/>
  <c r="B1236" i="4"/>
  <c r="A1236" i="4" s="1"/>
  <c r="B1235" i="4"/>
  <c r="A1235" i="4" s="1"/>
  <c r="B1234" i="4"/>
  <c r="A1234" i="4" s="1"/>
  <c r="B1233" i="4"/>
  <c r="A1233" i="4" s="1"/>
  <c r="B1232" i="4"/>
  <c r="A1232" i="4" s="1"/>
  <c r="B1231" i="4"/>
  <c r="A1231" i="4" s="1"/>
  <c r="B1230" i="4"/>
  <c r="A1230" i="4" s="1"/>
  <c r="B1229" i="4"/>
  <c r="A1229" i="4" s="1"/>
  <c r="B1228" i="4"/>
  <c r="A1228" i="4" s="1"/>
  <c r="B1227" i="4"/>
  <c r="A1227" i="4" s="1"/>
  <c r="B1226" i="4"/>
  <c r="A1226" i="4" s="1"/>
  <c r="B1225" i="4"/>
  <c r="A1225" i="4" s="1"/>
  <c r="B1224" i="4"/>
  <c r="A1224" i="4" s="1"/>
  <c r="B1223" i="4"/>
  <c r="A1223" i="4" s="1"/>
  <c r="B1222" i="4"/>
  <c r="A1222" i="4" s="1"/>
  <c r="B1221" i="4"/>
  <c r="A1221" i="4" s="1"/>
  <c r="B1220" i="4"/>
  <c r="A1220" i="4" s="1"/>
  <c r="B1219" i="4"/>
  <c r="A1219" i="4" s="1"/>
  <c r="B1218" i="4"/>
  <c r="A1218" i="4" s="1"/>
  <c r="B1217" i="4"/>
  <c r="A1217" i="4" s="1"/>
  <c r="B1216" i="4"/>
  <c r="A1216" i="4" s="1"/>
  <c r="B1215" i="4"/>
  <c r="A1215" i="4" s="1"/>
  <c r="B1214" i="4"/>
  <c r="A1214" i="4" s="1"/>
  <c r="B1213" i="4"/>
  <c r="A1213" i="4" s="1"/>
  <c r="B1212" i="4"/>
  <c r="A1212" i="4" s="1"/>
  <c r="B1211" i="4"/>
  <c r="A1211" i="4" s="1"/>
  <c r="B1210" i="4"/>
  <c r="A1210" i="4" s="1"/>
  <c r="B1209" i="4"/>
  <c r="A1209" i="4" s="1"/>
  <c r="B1208" i="4"/>
  <c r="A1208" i="4" s="1"/>
  <c r="B1207" i="4"/>
  <c r="A1207" i="4" s="1"/>
  <c r="B1206" i="4"/>
  <c r="A1206" i="4" s="1"/>
  <c r="B1205" i="4"/>
  <c r="A1205" i="4" s="1"/>
  <c r="B1204" i="4"/>
  <c r="A1204" i="4" s="1"/>
  <c r="B1203" i="4"/>
  <c r="A1203" i="4" s="1"/>
  <c r="B1202" i="4"/>
  <c r="A1202" i="4" s="1"/>
  <c r="B1201" i="4"/>
  <c r="A1201" i="4" s="1"/>
  <c r="B1200" i="4"/>
  <c r="A1200" i="4" s="1"/>
  <c r="B1199" i="4"/>
  <c r="A1199" i="4" s="1"/>
  <c r="B1198" i="4"/>
  <c r="A1198" i="4" s="1"/>
  <c r="B1197" i="4"/>
  <c r="A1197" i="4" s="1"/>
  <c r="B1196" i="4"/>
  <c r="A1196" i="4" s="1"/>
  <c r="B1195" i="4"/>
  <c r="A1195" i="4" s="1"/>
  <c r="B1194" i="4"/>
  <c r="A1194" i="4" s="1"/>
  <c r="B1193" i="4"/>
  <c r="A1193" i="4" s="1"/>
  <c r="B1192" i="4"/>
  <c r="A1192" i="4" s="1"/>
  <c r="B1191" i="4"/>
  <c r="A1191" i="4" s="1"/>
  <c r="B1190" i="4"/>
  <c r="A1190" i="4" s="1"/>
  <c r="B1189" i="4"/>
  <c r="A1189" i="4" s="1"/>
  <c r="B1188" i="4"/>
  <c r="A1188" i="4" s="1"/>
  <c r="B1187" i="4"/>
  <c r="A1187" i="4" s="1"/>
  <c r="B1186" i="4"/>
  <c r="A1186" i="4" s="1"/>
  <c r="B1185" i="4"/>
  <c r="A1185" i="4" s="1"/>
  <c r="B1184" i="4"/>
  <c r="A1184" i="4" s="1"/>
  <c r="B1183" i="4"/>
  <c r="A1183" i="4" s="1"/>
  <c r="B1182" i="4"/>
  <c r="A1182" i="4" s="1"/>
  <c r="B1181" i="4"/>
  <c r="A1181" i="4" s="1"/>
  <c r="B1180" i="4"/>
  <c r="A1180" i="4" s="1"/>
  <c r="B1179" i="4"/>
  <c r="A1179" i="4" s="1"/>
  <c r="B1178" i="4"/>
  <c r="A1178" i="4" s="1"/>
  <c r="B1177" i="4"/>
  <c r="A1177" i="4" s="1"/>
  <c r="B1176" i="4"/>
  <c r="A1176" i="4" s="1"/>
  <c r="B1175" i="4"/>
  <c r="A1175" i="4" s="1"/>
  <c r="B1174" i="4"/>
  <c r="A1174" i="4" s="1"/>
  <c r="B1173" i="4"/>
  <c r="A1173" i="4" s="1"/>
  <c r="B1172" i="4"/>
  <c r="A1172" i="4" s="1"/>
  <c r="B1171" i="4"/>
  <c r="A1171" i="4" s="1"/>
  <c r="B1170" i="4"/>
  <c r="A1170" i="4" s="1"/>
  <c r="B1169" i="4"/>
  <c r="A1169" i="4" s="1"/>
  <c r="B1168" i="4"/>
  <c r="A1168" i="4" s="1"/>
  <c r="B1167" i="4"/>
  <c r="A1167" i="4" s="1"/>
  <c r="B1166" i="4"/>
  <c r="A1166" i="4" s="1"/>
  <c r="B1165" i="4"/>
  <c r="A1165" i="4" s="1"/>
  <c r="B1164" i="4"/>
  <c r="A1164" i="4" s="1"/>
  <c r="B1163" i="4"/>
  <c r="A1163" i="4" s="1"/>
  <c r="B1162" i="4"/>
  <c r="A1162" i="4" s="1"/>
  <c r="B1161" i="4"/>
  <c r="A1161" i="4" s="1"/>
  <c r="B1160" i="4"/>
  <c r="A1160" i="4" s="1"/>
  <c r="B1159" i="4"/>
  <c r="A1159" i="4" s="1"/>
  <c r="B1158" i="4"/>
  <c r="A1158" i="4" s="1"/>
  <c r="B1157" i="4"/>
  <c r="A1157" i="4" s="1"/>
  <c r="B1156" i="4"/>
  <c r="A1156" i="4" s="1"/>
  <c r="B1155" i="4"/>
  <c r="A1155" i="4" s="1"/>
  <c r="B1154" i="4"/>
  <c r="A1154" i="4" s="1"/>
  <c r="B1153" i="4"/>
  <c r="A1153" i="4" s="1"/>
  <c r="B1152" i="4"/>
  <c r="A1152" i="4" s="1"/>
  <c r="B1151" i="4"/>
  <c r="A1151" i="4" s="1"/>
  <c r="B1150" i="4"/>
  <c r="A1150" i="4" s="1"/>
  <c r="B1149" i="4"/>
  <c r="A1149" i="4" s="1"/>
  <c r="B1148" i="4"/>
  <c r="A1148" i="4" s="1"/>
  <c r="B1147" i="4"/>
  <c r="A1147" i="4" s="1"/>
  <c r="B1146" i="4"/>
  <c r="A1146" i="4" s="1"/>
  <c r="B1145" i="4"/>
  <c r="A1145" i="4" s="1"/>
  <c r="B1144" i="4"/>
  <c r="A1144" i="4" s="1"/>
  <c r="B1143" i="4"/>
  <c r="A1143" i="4" s="1"/>
  <c r="B1142" i="4"/>
  <c r="A1142" i="4" s="1"/>
  <c r="B1141" i="4"/>
  <c r="A1141" i="4" s="1"/>
  <c r="B1140" i="4"/>
  <c r="A1140" i="4" s="1"/>
  <c r="B1139" i="4"/>
  <c r="A1139" i="4" s="1"/>
  <c r="B1138" i="4"/>
  <c r="A1138" i="4" s="1"/>
  <c r="B1137" i="4"/>
  <c r="A1137" i="4" s="1"/>
  <c r="B1136" i="4"/>
  <c r="A1136" i="4" s="1"/>
  <c r="B1135" i="4"/>
  <c r="A1135" i="4" s="1"/>
  <c r="B1134" i="4"/>
  <c r="A1134" i="4" s="1"/>
  <c r="B1133" i="4"/>
  <c r="A1133" i="4" s="1"/>
  <c r="B1132" i="4"/>
  <c r="A1132" i="4" s="1"/>
  <c r="B1131" i="4"/>
  <c r="A1131" i="4" s="1"/>
  <c r="B1130" i="4"/>
  <c r="A1130" i="4" s="1"/>
  <c r="B1129" i="4"/>
  <c r="A1129" i="4" s="1"/>
  <c r="B1128" i="4"/>
  <c r="A1128" i="4" s="1"/>
  <c r="B1127" i="4"/>
  <c r="A1127" i="4" s="1"/>
  <c r="B1126" i="4"/>
  <c r="A1126" i="4" s="1"/>
  <c r="B1125" i="4"/>
  <c r="A1125" i="4" s="1"/>
  <c r="B1124" i="4"/>
  <c r="A1124" i="4" s="1"/>
  <c r="B1123" i="4"/>
  <c r="A1123" i="4" s="1"/>
  <c r="B1122" i="4"/>
  <c r="A1122" i="4" s="1"/>
  <c r="B1121" i="4"/>
  <c r="A1121" i="4" s="1"/>
  <c r="B1120" i="4"/>
  <c r="A1120" i="4" s="1"/>
  <c r="B1119" i="4"/>
  <c r="A1119" i="4" s="1"/>
  <c r="B1118" i="4"/>
  <c r="A1118" i="4" s="1"/>
  <c r="B1117" i="4"/>
  <c r="A1117" i="4" s="1"/>
  <c r="B1116" i="4"/>
  <c r="A1116" i="4" s="1"/>
  <c r="B1115" i="4"/>
  <c r="A1115" i="4" s="1"/>
  <c r="B1114" i="4"/>
  <c r="A1114" i="4" s="1"/>
  <c r="B1113" i="4"/>
  <c r="A1113" i="4" s="1"/>
  <c r="B1112" i="4"/>
  <c r="A1112" i="4" s="1"/>
  <c r="B1111" i="4"/>
  <c r="A1111" i="4" s="1"/>
  <c r="B1110" i="4"/>
  <c r="A1110" i="4" s="1"/>
  <c r="B1109" i="4"/>
  <c r="A1109" i="4" s="1"/>
  <c r="B1108" i="4"/>
  <c r="A1108" i="4" s="1"/>
  <c r="B1107" i="4"/>
  <c r="A1107" i="4" s="1"/>
  <c r="B1106" i="4"/>
  <c r="A1106" i="4" s="1"/>
  <c r="B1105" i="4"/>
  <c r="A1105" i="4" s="1"/>
  <c r="B1104" i="4"/>
  <c r="A1104" i="4" s="1"/>
  <c r="B1103" i="4"/>
  <c r="A1103" i="4" s="1"/>
  <c r="B1102" i="4"/>
  <c r="A1102" i="4" s="1"/>
  <c r="B1101" i="4"/>
  <c r="A1101" i="4" s="1"/>
  <c r="B1100" i="4"/>
  <c r="A1100" i="4" s="1"/>
  <c r="B1099" i="4"/>
  <c r="A1099" i="4" s="1"/>
  <c r="B1098" i="4"/>
  <c r="A1098" i="4" s="1"/>
  <c r="B1097" i="4"/>
  <c r="A1097" i="4" s="1"/>
  <c r="B1096" i="4"/>
  <c r="A1096" i="4" s="1"/>
  <c r="B1095" i="4"/>
  <c r="A1095" i="4" s="1"/>
  <c r="B1094" i="4"/>
  <c r="A1094" i="4" s="1"/>
  <c r="B1093" i="4"/>
  <c r="A1093" i="4" s="1"/>
  <c r="B1092" i="4"/>
  <c r="A1092" i="4" s="1"/>
  <c r="B1091" i="4"/>
  <c r="A1091" i="4" s="1"/>
  <c r="B1090" i="4"/>
  <c r="A1090" i="4" s="1"/>
  <c r="B1089" i="4"/>
  <c r="A1089" i="4" s="1"/>
  <c r="B1088" i="4"/>
  <c r="A1088" i="4" s="1"/>
  <c r="B1087" i="4"/>
  <c r="A1087" i="4" s="1"/>
  <c r="B1086" i="4"/>
  <c r="A1086" i="4" s="1"/>
  <c r="B1085" i="4"/>
  <c r="A1085" i="4" s="1"/>
  <c r="B1084" i="4"/>
  <c r="A1084" i="4" s="1"/>
  <c r="B1083" i="4"/>
  <c r="A1083" i="4" s="1"/>
  <c r="B1082" i="4"/>
  <c r="A1082" i="4" s="1"/>
  <c r="B1081" i="4"/>
  <c r="A1081" i="4" s="1"/>
  <c r="B1080" i="4"/>
  <c r="A1080" i="4" s="1"/>
  <c r="B1079" i="4"/>
  <c r="A1079" i="4" s="1"/>
  <c r="B1078" i="4"/>
  <c r="A1078" i="4" s="1"/>
  <c r="B1077" i="4"/>
  <c r="A1077" i="4" s="1"/>
  <c r="B1076" i="4"/>
  <c r="A1076" i="4" s="1"/>
  <c r="B1075" i="4"/>
  <c r="A1075" i="4" s="1"/>
  <c r="B1074" i="4"/>
  <c r="A1074" i="4" s="1"/>
  <c r="B1073" i="4"/>
  <c r="A1073" i="4" s="1"/>
  <c r="B1072" i="4"/>
  <c r="A1072" i="4" s="1"/>
  <c r="B1071" i="4"/>
  <c r="A1071" i="4" s="1"/>
  <c r="B1070" i="4"/>
  <c r="A1070" i="4" s="1"/>
  <c r="B1069" i="4"/>
  <c r="A1069" i="4" s="1"/>
  <c r="B1068" i="4"/>
  <c r="A1068" i="4" s="1"/>
  <c r="B1067" i="4"/>
  <c r="A1067" i="4" s="1"/>
  <c r="B1066" i="4"/>
  <c r="A1066" i="4" s="1"/>
  <c r="B1065" i="4"/>
  <c r="A1065" i="4" s="1"/>
  <c r="B1064" i="4"/>
  <c r="A1064" i="4" s="1"/>
  <c r="B1063" i="4"/>
  <c r="A1063" i="4" s="1"/>
  <c r="B1062" i="4"/>
  <c r="A1062" i="4" s="1"/>
  <c r="B1061" i="4"/>
  <c r="A1061" i="4" s="1"/>
  <c r="B1060" i="4"/>
  <c r="A1060" i="4" s="1"/>
  <c r="B1059" i="4"/>
  <c r="A1059" i="4" s="1"/>
  <c r="B1058" i="4"/>
  <c r="A1058" i="4" s="1"/>
  <c r="B1057" i="4"/>
  <c r="A1057" i="4" s="1"/>
  <c r="B1056" i="4"/>
  <c r="A1056" i="4" s="1"/>
  <c r="B1055" i="4"/>
  <c r="A1055" i="4" s="1"/>
  <c r="B1054" i="4"/>
  <c r="A1054" i="4" s="1"/>
  <c r="B1053" i="4"/>
  <c r="A1053" i="4" s="1"/>
  <c r="B1052" i="4"/>
  <c r="A1052" i="4" s="1"/>
  <c r="B1051" i="4"/>
  <c r="A1051" i="4" s="1"/>
  <c r="B1050" i="4"/>
  <c r="A1050" i="4" s="1"/>
  <c r="B1049" i="4"/>
  <c r="A1049" i="4" s="1"/>
  <c r="B1048" i="4"/>
  <c r="A1048" i="4" s="1"/>
  <c r="B1047" i="4"/>
  <c r="A1047" i="4" s="1"/>
  <c r="B1046" i="4"/>
  <c r="A1046" i="4" s="1"/>
  <c r="B1045" i="4"/>
  <c r="A1045" i="4" s="1"/>
  <c r="B1044" i="4"/>
  <c r="A1044" i="4" s="1"/>
  <c r="B1043" i="4"/>
  <c r="A1043" i="4" s="1"/>
  <c r="B1042" i="4"/>
  <c r="A1042" i="4" s="1"/>
  <c r="B1041" i="4"/>
  <c r="A1041" i="4" s="1"/>
  <c r="B1040" i="4"/>
  <c r="A1040" i="4" s="1"/>
  <c r="B1039" i="4"/>
  <c r="A1039" i="4" s="1"/>
  <c r="B1038" i="4"/>
  <c r="A1038" i="4" s="1"/>
  <c r="B1037" i="4"/>
  <c r="A1037" i="4" s="1"/>
  <c r="B1036" i="4"/>
  <c r="A1036" i="4" s="1"/>
  <c r="B1035" i="4"/>
  <c r="A1035" i="4" s="1"/>
  <c r="B1034" i="4"/>
  <c r="A1034" i="4" s="1"/>
  <c r="B1033" i="4"/>
  <c r="A1033" i="4" s="1"/>
  <c r="B1032" i="4"/>
  <c r="A1032" i="4" s="1"/>
  <c r="B1031" i="4"/>
  <c r="A1031" i="4" s="1"/>
  <c r="B1030" i="4"/>
  <c r="A1030" i="4" s="1"/>
  <c r="B1029" i="4"/>
  <c r="A1029" i="4" s="1"/>
  <c r="B1028" i="4"/>
  <c r="A1028" i="4" s="1"/>
  <c r="B1027" i="4"/>
  <c r="A1027" i="4" s="1"/>
  <c r="B1026" i="4"/>
  <c r="A1026" i="4" s="1"/>
  <c r="B1025" i="4"/>
  <c r="A1025" i="4" s="1"/>
  <c r="B1024" i="4"/>
  <c r="A1024" i="4" s="1"/>
  <c r="B1023" i="4"/>
  <c r="A1023" i="4" s="1"/>
  <c r="B1022" i="4"/>
  <c r="A1022" i="4" s="1"/>
  <c r="B1021" i="4"/>
  <c r="A1021" i="4" s="1"/>
  <c r="B1020" i="4"/>
  <c r="A1020" i="4" s="1"/>
  <c r="B1019" i="4"/>
  <c r="A1019" i="4" s="1"/>
  <c r="B1018" i="4"/>
  <c r="A1018" i="4" s="1"/>
  <c r="B1017" i="4"/>
  <c r="A1017" i="4" s="1"/>
  <c r="B1016" i="4"/>
  <c r="A1016" i="4" s="1"/>
  <c r="B1015" i="4"/>
  <c r="A1015" i="4" s="1"/>
  <c r="B1014" i="4"/>
  <c r="A1014" i="4" s="1"/>
  <c r="B1013" i="4"/>
  <c r="A1013" i="4" s="1"/>
  <c r="B1012" i="4"/>
  <c r="A1012" i="4" s="1"/>
  <c r="B1011" i="4"/>
  <c r="A1011" i="4" s="1"/>
  <c r="B1010" i="4"/>
  <c r="A1010" i="4" s="1"/>
  <c r="B1009" i="4"/>
  <c r="A1009" i="4" s="1"/>
  <c r="B1008" i="4"/>
  <c r="A1008" i="4" s="1"/>
  <c r="B1007" i="4"/>
  <c r="A1007" i="4" s="1"/>
  <c r="B1006" i="4"/>
  <c r="A1006" i="4" s="1"/>
  <c r="B1005" i="4"/>
  <c r="A1005" i="4" s="1"/>
  <c r="B1004" i="4"/>
  <c r="A1004" i="4" s="1"/>
  <c r="B1003" i="4"/>
  <c r="A1003" i="4" s="1"/>
  <c r="B1002" i="4"/>
  <c r="A1002" i="4" s="1"/>
  <c r="B1001" i="4"/>
  <c r="A1001" i="4" s="1"/>
  <c r="B1000" i="4"/>
  <c r="A1000" i="4" s="1"/>
  <c r="B999" i="4"/>
  <c r="A999" i="4" s="1"/>
  <c r="B998" i="4"/>
  <c r="A998" i="4" s="1"/>
  <c r="B997" i="4"/>
  <c r="A997" i="4" s="1"/>
  <c r="B996" i="4"/>
  <c r="A996" i="4" s="1"/>
  <c r="B995" i="4"/>
  <c r="A995" i="4" s="1"/>
  <c r="B994" i="4"/>
  <c r="A994" i="4" s="1"/>
  <c r="B993" i="4"/>
  <c r="A993" i="4" s="1"/>
  <c r="B992" i="4"/>
  <c r="A992" i="4" s="1"/>
  <c r="B991" i="4"/>
  <c r="A991" i="4" s="1"/>
  <c r="B990" i="4"/>
  <c r="A990" i="4" s="1"/>
  <c r="B989" i="4"/>
  <c r="A989" i="4" s="1"/>
  <c r="B988" i="4"/>
  <c r="A988" i="4" s="1"/>
  <c r="B987" i="4"/>
  <c r="A987" i="4" s="1"/>
  <c r="B986" i="4"/>
  <c r="A986" i="4" s="1"/>
  <c r="B985" i="4"/>
  <c r="A985" i="4" s="1"/>
  <c r="B984" i="4"/>
  <c r="A984" i="4" s="1"/>
  <c r="B983" i="4"/>
  <c r="A983" i="4" s="1"/>
  <c r="B982" i="4"/>
  <c r="A982" i="4" s="1"/>
  <c r="B981" i="4"/>
  <c r="A981" i="4" s="1"/>
  <c r="B980" i="4"/>
  <c r="A980" i="4" s="1"/>
  <c r="B979" i="4"/>
  <c r="A979" i="4" s="1"/>
  <c r="B978" i="4"/>
  <c r="A978" i="4" s="1"/>
  <c r="B977" i="4"/>
  <c r="A977" i="4" s="1"/>
  <c r="B976" i="4"/>
  <c r="A976" i="4" s="1"/>
  <c r="B975" i="4"/>
  <c r="A975" i="4" s="1"/>
  <c r="B974" i="4"/>
  <c r="A974" i="4" s="1"/>
  <c r="B973" i="4"/>
  <c r="A973" i="4" s="1"/>
  <c r="B972" i="4"/>
  <c r="A972" i="4" s="1"/>
  <c r="B971" i="4"/>
  <c r="A971" i="4" s="1"/>
  <c r="B970" i="4"/>
  <c r="A970" i="4" s="1"/>
  <c r="B969" i="4"/>
  <c r="A969" i="4" s="1"/>
  <c r="B968" i="4"/>
  <c r="A968" i="4" s="1"/>
  <c r="B967" i="4"/>
  <c r="A967" i="4" s="1"/>
  <c r="B966" i="4"/>
  <c r="A966" i="4" s="1"/>
  <c r="B965" i="4"/>
  <c r="A965" i="4" s="1"/>
  <c r="B964" i="4"/>
  <c r="A964" i="4" s="1"/>
  <c r="B963" i="4"/>
  <c r="A963" i="4" s="1"/>
  <c r="B962" i="4"/>
  <c r="A962" i="4" s="1"/>
  <c r="B961" i="4"/>
  <c r="A961" i="4" s="1"/>
  <c r="B960" i="4"/>
  <c r="A960" i="4" s="1"/>
  <c r="B959" i="4"/>
  <c r="A959" i="4" s="1"/>
  <c r="B958" i="4"/>
  <c r="A958" i="4" s="1"/>
  <c r="B957" i="4"/>
  <c r="A957" i="4" s="1"/>
  <c r="B956" i="4"/>
  <c r="A956" i="4" s="1"/>
  <c r="B955" i="4"/>
  <c r="A955" i="4" s="1"/>
  <c r="B954" i="4"/>
  <c r="A954" i="4" s="1"/>
  <c r="B953" i="4"/>
  <c r="A953" i="4" s="1"/>
  <c r="B952" i="4"/>
  <c r="A952" i="4" s="1"/>
  <c r="B951" i="4"/>
  <c r="A951" i="4" s="1"/>
  <c r="B950" i="4"/>
  <c r="A950" i="4" s="1"/>
  <c r="B949" i="4"/>
  <c r="A949" i="4" s="1"/>
  <c r="B948" i="4"/>
  <c r="A948" i="4" s="1"/>
  <c r="B947" i="4"/>
  <c r="A947" i="4" s="1"/>
  <c r="B946" i="4"/>
  <c r="A946" i="4" s="1"/>
  <c r="B945" i="4"/>
  <c r="A945" i="4" s="1"/>
  <c r="B944" i="4"/>
  <c r="A944" i="4" s="1"/>
  <c r="B943" i="4"/>
  <c r="A943" i="4" s="1"/>
  <c r="B942" i="4"/>
  <c r="A942" i="4" s="1"/>
  <c r="B941" i="4"/>
  <c r="A941" i="4" s="1"/>
  <c r="B940" i="4"/>
  <c r="A940" i="4" s="1"/>
  <c r="B939" i="4"/>
  <c r="A939" i="4" s="1"/>
  <c r="B938" i="4"/>
  <c r="A938" i="4" s="1"/>
  <c r="B937" i="4"/>
  <c r="A937" i="4" s="1"/>
  <c r="B936" i="4"/>
  <c r="A936" i="4" s="1"/>
  <c r="B935" i="4"/>
  <c r="A935" i="4" s="1"/>
  <c r="B934" i="4"/>
  <c r="A934" i="4" s="1"/>
  <c r="B933" i="4"/>
  <c r="A933" i="4" s="1"/>
  <c r="B932" i="4"/>
  <c r="A932" i="4" s="1"/>
  <c r="B931" i="4"/>
  <c r="A931" i="4" s="1"/>
  <c r="B930" i="4"/>
  <c r="A930" i="4" s="1"/>
  <c r="B929" i="4"/>
  <c r="A929" i="4" s="1"/>
  <c r="B928" i="4"/>
  <c r="A928" i="4" s="1"/>
  <c r="B927" i="4"/>
  <c r="A927" i="4" s="1"/>
  <c r="B926" i="4"/>
  <c r="A926" i="4" s="1"/>
  <c r="B925" i="4"/>
  <c r="A925" i="4" s="1"/>
  <c r="B924" i="4"/>
  <c r="A924" i="4" s="1"/>
  <c r="B923" i="4"/>
  <c r="A923" i="4" s="1"/>
  <c r="B922" i="4"/>
  <c r="A922" i="4" s="1"/>
  <c r="B921" i="4"/>
  <c r="A921" i="4" s="1"/>
  <c r="B920" i="4"/>
  <c r="A920" i="4" s="1"/>
  <c r="B919" i="4"/>
  <c r="A919" i="4" s="1"/>
  <c r="B918" i="4"/>
  <c r="A918" i="4" s="1"/>
  <c r="B917" i="4"/>
  <c r="A917" i="4" s="1"/>
  <c r="B916" i="4"/>
  <c r="A916" i="4" s="1"/>
  <c r="B915" i="4"/>
  <c r="A915" i="4" s="1"/>
  <c r="B914" i="4"/>
  <c r="A914" i="4" s="1"/>
  <c r="B913" i="4"/>
  <c r="A913" i="4" s="1"/>
  <c r="B912" i="4"/>
  <c r="A912" i="4" s="1"/>
  <c r="B911" i="4"/>
  <c r="A911" i="4" s="1"/>
  <c r="B910" i="4"/>
  <c r="A910" i="4" s="1"/>
  <c r="B909" i="4"/>
  <c r="A909" i="4" s="1"/>
  <c r="B908" i="4"/>
  <c r="A908" i="4" s="1"/>
  <c r="B907" i="4"/>
  <c r="A907" i="4" s="1"/>
  <c r="B906" i="4"/>
  <c r="A906" i="4" s="1"/>
  <c r="B905" i="4"/>
  <c r="A905" i="4" s="1"/>
  <c r="B904" i="4"/>
  <c r="A904" i="4" s="1"/>
  <c r="B903" i="4"/>
  <c r="A903" i="4" s="1"/>
  <c r="B902" i="4"/>
  <c r="A902" i="4" s="1"/>
  <c r="B901" i="4"/>
  <c r="A901" i="4" s="1"/>
  <c r="B900" i="4"/>
  <c r="A900" i="4" s="1"/>
  <c r="B899" i="4"/>
  <c r="A899" i="4" s="1"/>
  <c r="B898" i="4"/>
  <c r="A898" i="4" s="1"/>
  <c r="B897" i="4"/>
  <c r="A897" i="4" s="1"/>
  <c r="B896" i="4"/>
  <c r="A896" i="4" s="1"/>
  <c r="B895" i="4"/>
  <c r="A895" i="4" s="1"/>
  <c r="B894" i="4"/>
  <c r="A894" i="4" s="1"/>
  <c r="B893" i="4"/>
  <c r="A893" i="4" s="1"/>
  <c r="B892" i="4"/>
  <c r="A892" i="4" s="1"/>
  <c r="B891" i="4"/>
  <c r="A891" i="4" s="1"/>
  <c r="B890" i="4"/>
  <c r="A890" i="4" s="1"/>
  <c r="B889" i="4"/>
  <c r="A889" i="4" s="1"/>
  <c r="B888" i="4"/>
  <c r="A888" i="4" s="1"/>
  <c r="B887" i="4"/>
  <c r="A887" i="4" s="1"/>
  <c r="B886" i="4"/>
  <c r="A886" i="4" s="1"/>
  <c r="B885" i="4"/>
  <c r="A885" i="4" s="1"/>
  <c r="B884" i="4"/>
  <c r="A884" i="4" s="1"/>
  <c r="B883" i="4"/>
  <c r="A883" i="4" s="1"/>
  <c r="B882" i="4"/>
  <c r="A882" i="4" s="1"/>
  <c r="B881" i="4"/>
  <c r="A881" i="4" s="1"/>
  <c r="B880" i="4"/>
  <c r="A880" i="4" s="1"/>
  <c r="B879" i="4"/>
  <c r="A879" i="4" s="1"/>
  <c r="B878" i="4"/>
  <c r="A878" i="4" s="1"/>
  <c r="B877" i="4"/>
  <c r="A877" i="4" s="1"/>
  <c r="B876" i="4"/>
  <c r="A876" i="4" s="1"/>
  <c r="B875" i="4"/>
  <c r="A875" i="4" s="1"/>
  <c r="B874" i="4"/>
  <c r="A874" i="4" s="1"/>
  <c r="B873" i="4"/>
  <c r="A873" i="4" s="1"/>
  <c r="B872" i="4"/>
  <c r="A872" i="4" s="1"/>
  <c r="B871" i="4"/>
  <c r="A871" i="4" s="1"/>
  <c r="B870" i="4"/>
  <c r="A870" i="4" s="1"/>
  <c r="B869" i="4"/>
  <c r="A869" i="4" s="1"/>
  <c r="B868" i="4"/>
  <c r="A868" i="4" s="1"/>
  <c r="B867" i="4"/>
  <c r="A867" i="4" s="1"/>
  <c r="B866" i="4"/>
  <c r="A866" i="4" s="1"/>
  <c r="B865" i="4"/>
  <c r="A865" i="4" s="1"/>
  <c r="B864" i="4"/>
  <c r="A864" i="4" s="1"/>
  <c r="B863" i="4"/>
  <c r="A863" i="4" s="1"/>
  <c r="B862" i="4"/>
  <c r="A862" i="4" s="1"/>
  <c r="B861" i="4"/>
  <c r="A861" i="4" s="1"/>
  <c r="B860" i="4"/>
  <c r="A860" i="4" s="1"/>
  <c r="B859" i="4"/>
  <c r="A859" i="4" s="1"/>
  <c r="B858" i="4"/>
  <c r="A858" i="4" s="1"/>
  <c r="B857" i="4"/>
  <c r="A857" i="4" s="1"/>
  <c r="B856" i="4"/>
  <c r="A856" i="4" s="1"/>
  <c r="B855" i="4"/>
  <c r="A855" i="4" s="1"/>
  <c r="B854" i="4"/>
  <c r="A854" i="4" s="1"/>
  <c r="B853" i="4"/>
  <c r="A853" i="4" s="1"/>
  <c r="B852" i="4"/>
  <c r="A852" i="4" s="1"/>
  <c r="B851" i="4"/>
  <c r="A851" i="4" s="1"/>
  <c r="B850" i="4"/>
  <c r="A850" i="4" s="1"/>
  <c r="B849" i="4"/>
  <c r="A849" i="4" s="1"/>
  <c r="B848" i="4"/>
  <c r="A848" i="4" s="1"/>
  <c r="B847" i="4"/>
  <c r="A847" i="4" s="1"/>
  <c r="B846" i="4"/>
  <c r="A846" i="4" s="1"/>
  <c r="B845" i="4"/>
  <c r="A845" i="4" s="1"/>
  <c r="B844" i="4"/>
  <c r="A844" i="4" s="1"/>
  <c r="B843" i="4"/>
  <c r="A843" i="4" s="1"/>
  <c r="B842" i="4"/>
  <c r="A842" i="4" s="1"/>
  <c r="B841" i="4"/>
  <c r="A841" i="4" s="1"/>
  <c r="B840" i="4"/>
  <c r="A840" i="4" s="1"/>
  <c r="B839" i="4"/>
  <c r="A839" i="4" s="1"/>
  <c r="B838" i="4"/>
  <c r="A838" i="4" s="1"/>
  <c r="B837" i="4"/>
  <c r="A837" i="4" s="1"/>
  <c r="B836" i="4"/>
  <c r="A836" i="4" s="1"/>
  <c r="B835" i="4"/>
  <c r="A835" i="4" s="1"/>
  <c r="B834" i="4"/>
  <c r="A834" i="4" s="1"/>
  <c r="B833" i="4"/>
  <c r="A833" i="4" s="1"/>
  <c r="B832" i="4"/>
  <c r="A832" i="4" s="1"/>
  <c r="B831" i="4"/>
  <c r="A831" i="4" s="1"/>
  <c r="B830" i="4"/>
  <c r="A830" i="4" s="1"/>
  <c r="B829" i="4"/>
  <c r="A829" i="4" s="1"/>
  <c r="B828" i="4"/>
  <c r="A828" i="4" s="1"/>
  <c r="B827" i="4"/>
  <c r="A827" i="4" s="1"/>
  <c r="B826" i="4"/>
  <c r="A826" i="4" s="1"/>
  <c r="B825" i="4"/>
  <c r="A825" i="4" s="1"/>
  <c r="B824" i="4"/>
  <c r="A824" i="4" s="1"/>
  <c r="B823" i="4"/>
  <c r="A823" i="4" s="1"/>
  <c r="B822" i="4"/>
  <c r="A822" i="4" s="1"/>
  <c r="B821" i="4"/>
  <c r="A821" i="4" s="1"/>
  <c r="B820" i="4"/>
  <c r="A820" i="4" s="1"/>
  <c r="B819" i="4"/>
  <c r="A819" i="4" s="1"/>
  <c r="B818" i="4"/>
  <c r="A818" i="4" s="1"/>
  <c r="B817" i="4"/>
  <c r="A817" i="4" s="1"/>
  <c r="B816" i="4"/>
  <c r="A816" i="4" s="1"/>
  <c r="B815" i="4"/>
  <c r="A815" i="4" s="1"/>
  <c r="B814" i="4"/>
  <c r="A814" i="4" s="1"/>
  <c r="B813" i="4"/>
  <c r="A813" i="4" s="1"/>
  <c r="B812" i="4"/>
  <c r="A812" i="4" s="1"/>
  <c r="B811" i="4"/>
  <c r="A811" i="4" s="1"/>
  <c r="B810" i="4"/>
  <c r="A810" i="4" s="1"/>
  <c r="B809" i="4"/>
  <c r="A809" i="4" s="1"/>
  <c r="B808" i="4"/>
  <c r="A808" i="4" s="1"/>
  <c r="B807" i="4"/>
  <c r="A807" i="4" s="1"/>
  <c r="B806" i="4"/>
  <c r="A806" i="4" s="1"/>
  <c r="B805" i="4"/>
  <c r="A805" i="4" s="1"/>
  <c r="B804" i="4"/>
  <c r="A804" i="4" s="1"/>
  <c r="B803" i="4"/>
  <c r="A803" i="4" s="1"/>
  <c r="B802" i="4"/>
  <c r="A802" i="4" s="1"/>
  <c r="B801" i="4"/>
  <c r="A801" i="4" s="1"/>
  <c r="B800" i="4"/>
  <c r="A800" i="4" s="1"/>
  <c r="B799" i="4"/>
  <c r="A799" i="4" s="1"/>
  <c r="B798" i="4"/>
  <c r="A798" i="4" s="1"/>
  <c r="B797" i="4"/>
  <c r="A797" i="4" s="1"/>
  <c r="B796" i="4"/>
  <c r="A796" i="4" s="1"/>
  <c r="B795" i="4"/>
  <c r="A795" i="4" s="1"/>
  <c r="B794" i="4"/>
  <c r="A794" i="4" s="1"/>
  <c r="B793" i="4"/>
  <c r="A793" i="4" s="1"/>
  <c r="B792" i="4"/>
  <c r="A792" i="4" s="1"/>
  <c r="B791" i="4"/>
  <c r="A791" i="4" s="1"/>
  <c r="B790" i="4"/>
  <c r="A790" i="4" s="1"/>
  <c r="B789" i="4"/>
  <c r="A789" i="4" s="1"/>
  <c r="B788" i="4"/>
  <c r="A788" i="4" s="1"/>
  <c r="B787" i="4"/>
  <c r="A787" i="4" s="1"/>
  <c r="B786" i="4"/>
  <c r="A786" i="4" s="1"/>
  <c r="B785" i="4"/>
  <c r="A785" i="4" s="1"/>
  <c r="B784" i="4"/>
  <c r="A784" i="4" s="1"/>
  <c r="B783" i="4"/>
  <c r="A783" i="4" s="1"/>
  <c r="B782" i="4"/>
  <c r="A782" i="4" s="1"/>
  <c r="B781" i="4"/>
  <c r="A781" i="4" s="1"/>
  <c r="B780" i="4"/>
  <c r="A780" i="4" s="1"/>
  <c r="B779" i="4"/>
  <c r="A779" i="4" s="1"/>
  <c r="B778" i="4"/>
  <c r="A778" i="4" s="1"/>
  <c r="B777" i="4"/>
  <c r="A777" i="4" s="1"/>
  <c r="B776" i="4"/>
  <c r="A776" i="4" s="1"/>
  <c r="B775" i="4"/>
  <c r="A775" i="4" s="1"/>
  <c r="B774" i="4"/>
  <c r="A774" i="4" s="1"/>
  <c r="B773" i="4"/>
  <c r="A773" i="4" s="1"/>
  <c r="B772" i="4"/>
  <c r="A772" i="4" s="1"/>
  <c r="B771" i="4"/>
  <c r="A771" i="4" s="1"/>
  <c r="B770" i="4"/>
  <c r="A770" i="4" s="1"/>
  <c r="B769" i="4"/>
  <c r="A769" i="4" s="1"/>
  <c r="B768" i="4"/>
  <c r="A768" i="4" s="1"/>
  <c r="B767" i="4"/>
  <c r="A767" i="4" s="1"/>
  <c r="B766" i="4"/>
  <c r="A766" i="4" s="1"/>
  <c r="B765" i="4"/>
  <c r="A765" i="4" s="1"/>
  <c r="B764" i="4"/>
  <c r="A764" i="4" s="1"/>
  <c r="B763" i="4"/>
  <c r="A763" i="4" s="1"/>
  <c r="B762" i="4"/>
  <c r="A762" i="4" s="1"/>
  <c r="B761" i="4"/>
  <c r="A761" i="4" s="1"/>
  <c r="B760" i="4"/>
  <c r="A760" i="4" s="1"/>
  <c r="B759" i="4"/>
  <c r="A759" i="4" s="1"/>
  <c r="B758" i="4"/>
  <c r="A758" i="4" s="1"/>
  <c r="B757" i="4"/>
  <c r="A757" i="4" s="1"/>
  <c r="B756" i="4"/>
  <c r="A756" i="4" s="1"/>
  <c r="B755" i="4"/>
  <c r="A755" i="4" s="1"/>
  <c r="B754" i="4"/>
  <c r="A754" i="4" s="1"/>
  <c r="B753" i="4"/>
  <c r="A753" i="4" s="1"/>
  <c r="B752" i="4"/>
  <c r="A752" i="4" s="1"/>
  <c r="B751" i="4"/>
  <c r="A751" i="4" s="1"/>
  <c r="B750" i="4"/>
  <c r="A750" i="4" s="1"/>
  <c r="B749" i="4"/>
  <c r="A749" i="4" s="1"/>
  <c r="B748" i="4"/>
  <c r="A748" i="4" s="1"/>
  <c r="B747" i="4"/>
  <c r="A747" i="4" s="1"/>
  <c r="B746" i="4"/>
  <c r="A746" i="4" s="1"/>
  <c r="B745" i="4"/>
  <c r="A745" i="4" s="1"/>
  <c r="B744" i="4"/>
  <c r="A744" i="4" s="1"/>
  <c r="B743" i="4"/>
  <c r="A743" i="4" s="1"/>
  <c r="B742" i="4"/>
  <c r="A742" i="4" s="1"/>
  <c r="B741" i="4"/>
  <c r="A741" i="4" s="1"/>
  <c r="B740" i="4"/>
  <c r="A740" i="4" s="1"/>
  <c r="B739" i="4"/>
  <c r="A739" i="4" s="1"/>
  <c r="B738" i="4"/>
  <c r="A738" i="4" s="1"/>
  <c r="B737" i="4"/>
  <c r="A737" i="4" s="1"/>
  <c r="B736" i="4"/>
  <c r="A736" i="4" s="1"/>
  <c r="B735" i="4"/>
  <c r="A735" i="4" s="1"/>
  <c r="B734" i="4"/>
  <c r="A734" i="4" s="1"/>
  <c r="B733" i="4"/>
  <c r="A733" i="4" s="1"/>
  <c r="B732" i="4"/>
  <c r="A732" i="4" s="1"/>
  <c r="B731" i="4"/>
  <c r="A731" i="4" s="1"/>
  <c r="B730" i="4"/>
  <c r="A730" i="4" s="1"/>
  <c r="B729" i="4"/>
  <c r="A729" i="4" s="1"/>
  <c r="B728" i="4"/>
  <c r="A728" i="4" s="1"/>
  <c r="B727" i="4"/>
  <c r="A727" i="4" s="1"/>
  <c r="B726" i="4"/>
  <c r="A726" i="4" s="1"/>
  <c r="B725" i="4"/>
  <c r="A725" i="4" s="1"/>
  <c r="B724" i="4"/>
  <c r="A724" i="4" s="1"/>
  <c r="B723" i="4"/>
  <c r="A723" i="4" s="1"/>
  <c r="B722" i="4"/>
  <c r="A722" i="4" s="1"/>
  <c r="B721" i="4"/>
  <c r="A721" i="4" s="1"/>
  <c r="B720" i="4"/>
  <c r="A720" i="4" s="1"/>
  <c r="B719" i="4"/>
  <c r="A719" i="4" s="1"/>
  <c r="B718" i="4"/>
  <c r="A718" i="4" s="1"/>
  <c r="B717" i="4"/>
  <c r="A717" i="4" s="1"/>
  <c r="B716" i="4"/>
  <c r="A716" i="4" s="1"/>
  <c r="B715" i="4"/>
  <c r="A715" i="4" s="1"/>
  <c r="B714" i="4"/>
  <c r="A714" i="4" s="1"/>
  <c r="B713" i="4"/>
  <c r="A713" i="4" s="1"/>
  <c r="B712" i="4"/>
  <c r="A712" i="4" s="1"/>
  <c r="B711" i="4"/>
  <c r="A711" i="4" s="1"/>
  <c r="B710" i="4"/>
  <c r="A710" i="4" s="1"/>
  <c r="B709" i="4"/>
  <c r="A709" i="4" s="1"/>
  <c r="B708" i="4"/>
  <c r="A708" i="4" s="1"/>
  <c r="B707" i="4"/>
  <c r="A707" i="4" s="1"/>
  <c r="B706" i="4"/>
  <c r="A706" i="4" s="1"/>
  <c r="B705" i="4"/>
  <c r="A705" i="4" s="1"/>
  <c r="B704" i="4"/>
  <c r="A704" i="4" s="1"/>
  <c r="B703" i="4"/>
  <c r="A703" i="4" s="1"/>
  <c r="B702" i="4"/>
  <c r="A702" i="4" s="1"/>
  <c r="B701" i="4"/>
  <c r="A701" i="4" s="1"/>
  <c r="B700" i="4"/>
  <c r="A700" i="4" s="1"/>
  <c r="B699" i="4"/>
  <c r="A699" i="4" s="1"/>
  <c r="B698" i="4"/>
  <c r="A698" i="4" s="1"/>
  <c r="B697" i="4"/>
  <c r="A697" i="4" s="1"/>
  <c r="B696" i="4"/>
  <c r="A696" i="4" s="1"/>
  <c r="B695" i="4"/>
  <c r="A695" i="4" s="1"/>
  <c r="B694" i="4"/>
  <c r="A694" i="4" s="1"/>
  <c r="B693" i="4"/>
  <c r="A693" i="4" s="1"/>
  <c r="B692" i="4"/>
  <c r="A692" i="4" s="1"/>
  <c r="B691" i="4"/>
  <c r="A691" i="4" s="1"/>
  <c r="B690" i="4"/>
  <c r="A690" i="4" s="1"/>
  <c r="B689" i="4"/>
  <c r="A689" i="4" s="1"/>
  <c r="B688" i="4"/>
  <c r="A688" i="4" s="1"/>
  <c r="B687" i="4"/>
  <c r="A687" i="4" s="1"/>
  <c r="B686" i="4"/>
  <c r="A686" i="4" s="1"/>
  <c r="B685" i="4"/>
  <c r="A685" i="4" s="1"/>
  <c r="B684" i="4"/>
  <c r="A684" i="4" s="1"/>
  <c r="B683" i="4"/>
  <c r="A683" i="4" s="1"/>
  <c r="B682" i="4"/>
  <c r="A682" i="4" s="1"/>
  <c r="B681" i="4"/>
  <c r="A681" i="4" s="1"/>
  <c r="B680" i="4"/>
  <c r="A680" i="4" s="1"/>
  <c r="B679" i="4"/>
  <c r="A679" i="4" s="1"/>
  <c r="B678" i="4"/>
  <c r="A678" i="4" s="1"/>
  <c r="B677" i="4"/>
  <c r="A677" i="4" s="1"/>
  <c r="B676" i="4"/>
  <c r="A676" i="4" s="1"/>
  <c r="B675" i="4"/>
  <c r="A675" i="4" s="1"/>
  <c r="B674" i="4"/>
  <c r="A674" i="4" s="1"/>
  <c r="B673" i="4"/>
  <c r="A673" i="4" s="1"/>
  <c r="B672" i="4"/>
  <c r="A672" i="4" s="1"/>
  <c r="B671" i="4"/>
  <c r="A671" i="4" s="1"/>
  <c r="B670" i="4"/>
  <c r="A670" i="4" s="1"/>
  <c r="B669" i="4"/>
  <c r="A669" i="4" s="1"/>
  <c r="B668" i="4"/>
  <c r="A668" i="4" s="1"/>
  <c r="B667" i="4"/>
  <c r="A667" i="4" s="1"/>
  <c r="B666" i="4"/>
  <c r="A666" i="4" s="1"/>
  <c r="B665" i="4"/>
  <c r="A665" i="4" s="1"/>
  <c r="B664" i="4"/>
  <c r="A664" i="4" s="1"/>
  <c r="B663" i="4"/>
  <c r="A663" i="4" s="1"/>
  <c r="B662" i="4"/>
  <c r="A662" i="4" s="1"/>
  <c r="B661" i="4"/>
  <c r="A661" i="4" s="1"/>
  <c r="B660" i="4"/>
  <c r="A660" i="4" s="1"/>
  <c r="B659" i="4"/>
  <c r="A659" i="4" s="1"/>
  <c r="B658" i="4"/>
  <c r="A658" i="4" s="1"/>
  <c r="B657" i="4"/>
  <c r="A657" i="4" s="1"/>
  <c r="B656" i="4"/>
  <c r="A656" i="4" s="1"/>
  <c r="B655" i="4"/>
  <c r="A655" i="4" s="1"/>
  <c r="B654" i="4"/>
  <c r="A654" i="4" s="1"/>
  <c r="B653" i="4"/>
  <c r="A653" i="4" s="1"/>
  <c r="B652" i="4"/>
  <c r="A652" i="4" s="1"/>
  <c r="B651" i="4"/>
  <c r="A651" i="4" s="1"/>
  <c r="B650" i="4"/>
  <c r="A650" i="4" s="1"/>
  <c r="B649" i="4"/>
  <c r="A649" i="4" s="1"/>
  <c r="B648" i="4"/>
  <c r="A648" i="4" s="1"/>
  <c r="B647" i="4"/>
  <c r="A647" i="4" s="1"/>
  <c r="B646" i="4"/>
  <c r="A646" i="4" s="1"/>
  <c r="B645" i="4"/>
  <c r="A645" i="4" s="1"/>
  <c r="B644" i="4"/>
  <c r="A644" i="4" s="1"/>
  <c r="B643" i="4"/>
  <c r="A643" i="4" s="1"/>
  <c r="B642" i="4"/>
  <c r="A642" i="4" s="1"/>
  <c r="B641" i="4"/>
  <c r="A641" i="4" s="1"/>
  <c r="B640" i="4"/>
  <c r="A640" i="4" s="1"/>
  <c r="B639" i="4"/>
  <c r="A639" i="4" s="1"/>
  <c r="B638" i="4"/>
  <c r="A638" i="4" s="1"/>
  <c r="B637" i="4"/>
  <c r="A637" i="4" s="1"/>
  <c r="B636" i="4"/>
  <c r="A636" i="4" s="1"/>
  <c r="B635" i="4"/>
  <c r="A635" i="4" s="1"/>
  <c r="B634" i="4"/>
  <c r="A634" i="4" s="1"/>
  <c r="B633" i="4"/>
  <c r="A633" i="4" s="1"/>
  <c r="B632" i="4"/>
  <c r="A632" i="4" s="1"/>
  <c r="B631" i="4"/>
  <c r="A631" i="4" s="1"/>
  <c r="B630" i="4"/>
  <c r="A630" i="4" s="1"/>
  <c r="B629" i="4"/>
  <c r="A629" i="4" s="1"/>
  <c r="B628" i="4"/>
  <c r="A628" i="4" s="1"/>
  <c r="B627" i="4"/>
  <c r="A627" i="4" s="1"/>
  <c r="B626" i="4"/>
  <c r="A626" i="4" s="1"/>
  <c r="B625" i="4"/>
  <c r="A625" i="4" s="1"/>
  <c r="B624" i="4"/>
  <c r="A624" i="4" s="1"/>
  <c r="B623" i="4"/>
  <c r="A623" i="4" s="1"/>
  <c r="B622" i="4"/>
  <c r="A622" i="4" s="1"/>
  <c r="B621" i="4"/>
  <c r="A621" i="4" s="1"/>
  <c r="B620" i="4"/>
  <c r="A620" i="4" s="1"/>
  <c r="B619" i="4"/>
  <c r="A619" i="4" s="1"/>
  <c r="B618" i="4"/>
  <c r="A618" i="4" s="1"/>
  <c r="B617" i="4"/>
  <c r="A617" i="4" s="1"/>
  <c r="B616" i="4"/>
  <c r="A616" i="4" s="1"/>
  <c r="B615" i="4"/>
  <c r="A615" i="4" s="1"/>
  <c r="B614" i="4"/>
  <c r="A614" i="4" s="1"/>
  <c r="B613" i="4"/>
  <c r="A613" i="4" s="1"/>
  <c r="B612" i="4"/>
  <c r="A612" i="4" s="1"/>
  <c r="B611" i="4"/>
  <c r="A611" i="4" s="1"/>
  <c r="B610" i="4"/>
  <c r="A610" i="4" s="1"/>
  <c r="B609" i="4"/>
  <c r="A609" i="4" s="1"/>
  <c r="B608" i="4"/>
  <c r="A608" i="4" s="1"/>
  <c r="B607" i="4"/>
  <c r="A607" i="4" s="1"/>
  <c r="B606" i="4"/>
  <c r="A606" i="4" s="1"/>
  <c r="B605" i="4"/>
  <c r="A605" i="4" s="1"/>
  <c r="B604" i="4"/>
  <c r="A604" i="4" s="1"/>
  <c r="B603" i="4"/>
  <c r="A603" i="4" s="1"/>
  <c r="B602" i="4"/>
  <c r="A602" i="4" s="1"/>
  <c r="B601" i="4"/>
  <c r="A601" i="4" s="1"/>
  <c r="B600" i="4"/>
  <c r="A600" i="4" s="1"/>
  <c r="B599" i="4"/>
  <c r="A599" i="4" s="1"/>
  <c r="B598" i="4"/>
  <c r="A598" i="4" s="1"/>
  <c r="B597" i="4"/>
  <c r="A597" i="4" s="1"/>
  <c r="B596" i="4"/>
  <c r="A596" i="4" s="1"/>
  <c r="B595" i="4"/>
  <c r="A595" i="4" s="1"/>
  <c r="B594" i="4"/>
  <c r="A594" i="4" s="1"/>
  <c r="B593" i="4"/>
  <c r="A593" i="4" s="1"/>
  <c r="B592" i="4"/>
  <c r="A592" i="4" s="1"/>
  <c r="B591" i="4"/>
  <c r="A591" i="4" s="1"/>
  <c r="B590" i="4"/>
  <c r="A590" i="4" s="1"/>
  <c r="B589" i="4"/>
  <c r="A589" i="4" s="1"/>
  <c r="B588" i="4"/>
  <c r="A588" i="4" s="1"/>
  <c r="B587" i="4"/>
  <c r="A587" i="4" s="1"/>
  <c r="B586" i="4"/>
  <c r="A586" i="4" s="1"/>
  <c r="B585" i="4"/>
  <c r="A585" i="4" s="1"/>
  <c r="B584" i="4"/>
  <c r="A584" i="4" s="1"/>
  <c r="B583" i="4"/>
  <c r="A583" i="4" s="1"/>
  <c r="B582" i="4"/>
  <c r="A582" i="4" s="1"/>
  <c r="B581" i="4"/>
  <c r="A581" i="4" s="1"/>
  <c r="B580" i="4"/>
  <c r="A580" i="4" s="1"/>
  <c r="B579" i="4"/>
  <c r="A579" i="4" s="1"/>
  <c r="B578" i="4"/>
  <c r="A578" i="4" s="1"/>
  <c r="B577" i="4"/>
  <c r="A577" i="4" s="1"/>
  <c r="B576" i="4"/>
  <c r="A576" i="4" s="1"/>
  <c r="B575" i="4"/>
  <c r="A575" i="4" s="1"/>
  <c r="B574" i="4"/>
  <c r="A574" i="4" s="1"/>
  <c r="B573" i="4"/>
  <c r="A573" i="4" s="1"/>
  <c r="B572" i="4"/>
  <c r="A572" i="4" s="1"/>
  <c r="B571" i="4"/>
  <c r="A571" i="4" s="1"/>
  <c r="B570" i="4"/>
  <c r="A570" i="4" s="1"/>
  <c r="B569" i="4"/>
  <c r="A569" i="4" s="1"/>
  <c r="B568" i="4"/>
  <c r="A568" i="4" s="1"/>
  <c r="B567" i="4"/>
  <c r="A567" i="4" s="1"/>
  <c r="B566" i="4"/>
  <c r="A566" i="4" s="1"/>
  <c r="B565" i="4"/>
  <c r="A565" i="4" s="1"/>
  <c r="B564" i="4"/>
  <c r="A564" i="4" s="1"/>
  <c r="B563" i="4"/>
  <c r="A563" i="4" s="1"/>
  <c r="B562" i="4"/>
  <c r="A562" i="4" s="1"/>
  <c r="B561" i="4"/>
  <c r="A561" i="4" s="1"/>
  <c r="B560" i="4"/>
  <c r="A560" i="4" s="1"/>
  <c r="B559" i="4"/>
  <c r="A559" i="4" s="1"/>
  <c r="B558" i="4"/>
  <c r="A558" i="4" s="1"/>
  <c r="B557" i="4"/>
  <c r="A557" i="4" s="1"/>
  <c r="B556" i="4"/>
  <c r="A556" i="4" s="1"/>
  <c r="B555" i="4"/>
  <c r="A555" i="4" s="1"/>
  <c r="B554" i="4"/>
  <c r="A554" i="4" s="1"/>
  <c r="B553" i="4"/>
  <c r="A553" i="4" s="1"/>
  <c r="B552" i="4"/>
  <c r="A552" i="4" s="1"/>
  <c r="B551" i="4"/>
  <c r="A551" i="4" s="1"/>
  <c r="B550" i="4"/>
  <c r="A550" i="4" s="1"/>
  <c r="B549" i="4"/>
  <c r="A549" i="4" s="1"/>
  <c r="B548" i="4"/>
  <c r="A548" i="4" s="1"/>
  <c r="B547" i="4"/>
  <c r="A547" i="4" s="1"/>
  <c r="B546" i="4"/>
  <c r="A546" i="4" s="1"/>
  <c r="B545" i="4"/>
  <c r="A545" i="4" s="1"/>
  <c r="B544" i="4"/>
  <c r="A544" i="4" s="1"/>
  <c r="B543" i="4"/>
  <c r="A543" i="4" s="1"/>
  <c r="B542" i="4"/>
  <c r="A542" i="4" s="1"/>
  <c r="B541" i="4"/>
  <c r="A541" i="4" s="1"/>
  <c r="B540" i="4"/>
  <c r="A540" i="4" s="1"/>
  <c r="B539" i="4"/>
  <c r="A539" i="4" s="1"/>
  <c r="B538" i="4"/>
  <c r="A538" i="4" s="1"/>
  <c r="B537" i="4"/>
  <c r="A537" i="4" s="1"/>
  <c r="B536" i="4"/>
  <c r="A536" i="4" s="1"/>
  <c r="B535" i="4"/>
  <c r="A535" i="4" s="1"/>
  <c r="B534" i="4"/>
  <c r="A534" i="4" s="1"/>
  <c r="B533" i="4"/>
  <c r="A533" i="4" s="1"/>
  <c r="B532" i="4"/>
  <c r="A532" i="4" s="1"/>
  <c r="B531" i="4"/>
  <c r="A531" i="4" s="1"/>
  <c r="B530" i="4"/>
  <c r="A530" i="4" s="1"/>
  <c r="B529" i="4"/>
  <c r="A529" i="4" s="1"/>
  <c r="B528" i="4"/>
  <c r="A528" i="4" s="1"/>
  <c r="B527" i="4"/>
  <c r="A527" i="4" s="1"/>
  <c r="B526" i="4"/>
  <c r="A526" i="4" s="1"/>
  <c r="B525" i="4"/>
  <c r="A525" i="4" s="1"/>
  <c r="B524" i="4"/>
  <c r="A524" i="4" s="1"/>
  <c r="B523" i="4"/>
  <c r="A523" i="4" s="1"/>
  <c r="B522" i="4"/>
  <c r="A522" i="4" s="1"/>
  <c r="B521" i="4"/>
  <c r="A521" i="4" s="1"/>
  <c r="B520" i="4"/>
  <c r="A520" i="4" s="1"/>
  <c r="B519" i="4"/>
  <c r="A519" i="4" s="1"/>
  <c r="B518" i="4"/>
  <c r="A518" i="4" s="1"/>
  <c r="B517" i="4"/>
  <c r="A517" i="4" s="1"/>
  <c r="B516" i="4"/>
  <c r="A516" i="4" s="1"/>
  <c r="B515" i="4"/>
  <c r="A515" i="4" s="1"/>
  <c r="B514" i="4"/>
  <c r="A514" i="4" s="1"/>
  <c r="B513" i="4"/>
  <c r="A513" i="4" s="1"/>
  <c r="B512" i="4"/>
  <c r="A512" i="4" s="1"/>
  <c r="B511" i="4"/>
  <c r="A511" i="4" s="1"/>
  <c r="B510" i="4"/>
  <c r="A510" i="4" s="1"/>
  <c r="B509" i="4"/>
  <c r="A509" i="4" s="1"/>
  <c r="B508" i="4"/>
  <c r="A508" i="4" s="1"/>
  <c r="B507" i="4"/>
  <c r="A507" i="4" s="1"/>
  <c r="B506" i="4"/>
  <c r="A506" i="4" s="1"/>
  <c r="B505" i="4"/>
  <c r="A505" i="4" s="1"/>
  <c r="B504" i="4"/>
  <c r="A504" i="4" s="1"/>
  <c r="B503" i="4"/>
  <c r="A503" i="4" s="1"/>
  <c r="B502" i="4"/>
  <c r="A502" i="4" s="1"/>
  <c r="B501" i="4"/>
  <c r="A501" i="4" s="1"/>
  <c r="B500" i="4"/>
  <c r="A500" i="4" s="1"/>
  <c r="B499" i="4"/>
  <c r="A499" i="4" s="1"/>
  <c r="B498" i="4"/>
  <c r="A498" i="4" s="1"/>
  <c r="B497" i="4"/>
  <c r="A497" i="4" s="1"/>
  <c r="B496" i="4"/>
  <c r="A496" i="4" s="1"/>
  <c r="B495" i="4"/>
  <c r="A495" i="4" s="1"/>
  <c r="B494" i="4"/>
  <c r="A494" i="4" s="1"/>
  <c r="B493" i="4"/>
  <c r="A493" i="4" s="1"/>
  <c r="B492" i="4"/>
  <c r="A492" i="4" s="1"/>
  <c r="B491" i="4"/>
  <c r="A491" i="4" s="1"/>
  <c r="B490" i="4"/>
  <c r="A490" i="4" s="1"/>
  <c r="B489" i="4"/>
  <c r="A489" i="4" s="1"/>
  <c r="B488" i="4"/>
  <c r="A488" i="4" s="1"/>
  <c r="B487" i="4"/>
  <c r="A487" i="4" s="1"/>
  <c r="B486" i="4"/>
  <c r="A486" i="4" s="1"/>
  <c r="B485" i="4"/>
  <c r="A485" i="4" s="1"/>
  <c r="B484" i="4"/>
  <c r="A484" i="4" s="1"/>
  <c r="B483" i="4"/>
  <c r="A483" i="4" s="1"/>
  <c r="B482" i="4"/>
  <c r="A482" i="4" s="1"/>
  <c r="B481" i="4"/>
  <c r="A481" i="4" s="1"/>
  <c r="B480" i="4"/>
  <c r="A480" i="4" s="1"/>
  <c r="B479" i="4"/>
  <c r="A479" i="4" s="1"/>
  <c r="B478" i="4"/>
  <c r="A478" i="4" s="1"/>
  <c r="B477" i="4"/>
  <c r="A477" i="4" s="1"/>
  <c r="B476" i="4"/>
  <c r="A476" i="4" s="1"/>
  <c r="B475" i="4"/>
  <c r="A475" i="4" s="1"/>
  <c r="B474" i="4"/>
  <c r="A474" i="4" s="1"/>
  <c r="B473" i="4"/>
  <c r="A473" i="4" s="1"/>
  <c r="B472" i="4"/>
  <c r="A472" i="4" s="1"/>
  <c r="B471" i="4"/>
  <c r="A471" i="4" s="1"/>
  <c r="B470" i="4"/>
  <c r="A470" i="4" s="1"/>
  <c r="B469" i="4"/>
  <c r="A469" i="4" s="1"/>
  <c r="B468" i="4"/>
  <c r="A468" i="4" s="1"/>
  <c r="B467" i="4"/>
  <c r="A467" i="4" s="1"/>
  <c r="B466" i="4"/>
  <c r="A466" i="4" s="1"/>
  <c r="B465" i="4"/>
  <c r="A465" i="4" s="1"/>
  <c r="B464" i="4"/>
  <c r="A464" i="4" s="1"/>
  <c r="B463" i="4"/>
  <c r="A463" i="4" s="1"/>
  <c r="B462" i="4"/>
  <c r="A462" i="4" s="1"/>
  <c r="B461" i="4"/>
  <c r="A461" i="4" s="1"/>
  <c r="B460" i="4"/>
  <c r="A460" i="4" s="1"/>
  <c r="B459" i="4"/>
  <c r="A459" i="4" s="1"/>
  <c r="B458" i="4"/>
  <c r="A458" i="4" s="1"/>
  <c r="B457" i="4"/>
  <c r="A457" i="4" s="1"/>
  <c r="B456" i="4"/>
  <c r="A456" i="4" s="1"/>
  <c r="B455" i="4"/>
  <c r="A455" i="4" s="1"/>
  <c r="B454" i="4"/>
  <c r="A454" i="4" s="1"/>
  <c r="B453" i="4"/>
  <c r="A453" i="4" s="1"/>
  <c r="B452" i="4"/>
  <c r="A452" i="4" s="1"/>
  <c r="B451" i="4"/>
  <c r="A451" i="4" s="1"/>
  <c r="B450" i="4"/>
  <c r="A450" i="4" s="1"/>
  <c r="B449" i="4"/>
  <c r="A449" i="4" s="1"/>
  <c r="B448" i="4"/>
  <c r="A448" i="4" s="1"/>
  <c r="B447" i="4"/>
  <c r="A447" i="4" s="1"/>
  <c r="B446" i="4"/>
  <c r="A446" i="4" s="1"/>
  <c r="B445" i="4"/>
  <c r="A445" i="4" s="1"/>
  <c r="B444" i="4"/>
  <c r="A444" i="4" s="1"/>
  <c r="B443" i="4"/>
  <c r="A443" i="4" s="1"/>
  <c r="B442" i="4"/>
  <c r="A442" i="4" s="1"/>
  <c r="B441" i="4"/>
  <c r="A441" i="4" s="1"/>
  <c r="B440" i="4"/>
  <c r="A440" i="4" s="1"/>
  <c r="B439" i="4"/>
  <c r="A439" i="4" s="1"/>
  <c r="B438" i="4"/>
  <c r="A438" i="4" s="1"/>
  <c r="B437" i="4"/>
  <c r="A437" i="4" s="1"/>
  <c r="B436" i="4"/>
  <c r="A436" i="4" s="1"/>
  <c r="B435" i="4"/>
  <c r="A435" i="4" s="1"/>
  <c r="B434" i="4"/>
  <c r="A434" i="4" s="1"/>
  <c r="B433" i="4"/>
  <c r="A433" i="4" s="1"/>
  <c r="B432" i="4"/>
  <c r="A432" i="4" s="1"/>
  <c r="B431" i="4"/>
  <c r="A431" i="4" s="1"/>
  <c r="B430" i="4"/>
  <c r="A430" i="4" s="1"/>
  <c r="B429" i="4"/>
  <c r="A429" i="4" s="1"/>
  <c r="B428" i="4"/>
  <c r="A428" i="4" s="1"/>
  <c r="B427" i="4"/>
  <c r="A427" i="4" s="1"/>
  <c r="B426" i="4"/>
  <c r="A426" i="4" s="1"/>
  <c r="B425" i="4"/>
  <c r="A425" i="4" s="1"/>
  <c r="B424" i="4"/>
  <c r="A424" i="4" s="1"/>
  <c r="B423" i="4"/>
  <c r="A423" i="4" s="1"/>
  <c r="B422" i="4"/>
  <c r="A422" i="4" s="1"/>
  <c r="B421" i="4"/>
  <c r="A421" i="4" s="1"/>
  <c r="B420" i="4"/>
  <c r="A420" i="4" s="1"/>
  <c r="B419" i="4"/>
  <c r="A419" i="4" s="1"/>
  <c r="B418" i="4"/>
  <c r="A418" i="4" s="1"/>
  <c r="B417" i="4"/>
  <c r="A417" i="4" s="1"/>
  <c r="B416" i="4"/>
  <c r="A416" i="4" s="1"/>
  <c r="B415" i="4"/>
  <c r="A415" i="4" s="1"/>
  <c r="B414" i="4"/>
  <c r="A414" i="4" s="1"/>
  <c r="B413" i="4"/>
  <c r="A413" i="4" s="1"/>
  <c r="B412" i="4"/>
  <c r="A412" i="4" s="1"/>
  <c r="B411" i="4"/>
  <c r="A411" i="4" s="1"/>
  <c r="B410" i="4"/>
  <c r="A410" i="4" s="1"/>
  <c r="B409" i="4"/>
  <c r="A409" i="4" s="1"/>
  <c r="B408" i="4"/>
  <c r="A408" i="4" s="1"/>
  <c r="B407" i="4"/>
  <c r="A407" i="4" s="1"/>
  <c r="B406" i="4"/>
  <c r="A406" i="4" s="1"/>
  <c r="B405" i="4"/>
  <c r="A405" i="4" s="1"/>
  <c r="B404" i="4"/>
  <c r="A404" i="4" s="1"/>
  <c r="B403" i="4"/>
  <c r="A403" i="4" s="1"/>
  <c r="B402" i="4"/>
  <c r="A402" i="4" s="1"/>
  <c r="B401" i="4"/>
  <c r="A401" i="4" s="1"/>
  <c r="B400" i="4"/>
  <c r="A400" i="4" s="1"/>
  <c r="B399" i="4"/>
  <c r="A399" i="4" s="1"/>
  <c r="B398" i="4"/>
  <c r="A398" i="4" s="1"/>
  <c r="B397" i="4"/>
  <c r="A397" i="4" s="1"/>
  <c r="B396" i="4"/>
  <c r="A396" i="4" s="1"/>
  <c r="B395" i="4"/>
  <c r="A395" i="4" s="1"/>
  <c r="B394" i="4"/>
  <c r="A394" i="4" s="1"/>
  <c r="B393" i="4"/>
  <c r="A393" i="4" s="1"/>
  <c r="B392" i="4"/>
  <c r="A392" i="4" s="1"/>
  <c r="B391" i="4"/>
  <c r="A391" i="4" s="1"/>
  <c r="B390" i="4"/>
  <c r="A390" i="4" s="1"/>
  <c r="B389" i="4"/>
  <c r="A389" i="4" s="1"/>
  <c r="B388" i="4"/>
  <c r="A388" i="4" s="1"/>
  <c r="B387" i="4"/>
  <c r="A387" i="4" s="1"/>
  <c r="B386" i="4"/>
  <c r="A386" i="4" s="1"/>
  <c r="B385" i="4"/>
  <c r="A385" i="4" s="1"/>
  <c r="B384" i="4"/>
  <c r="A384" i="4" s="1"/>
  <c r="B383" i="4"/>
  <c r="A383" i="4" s="1"/>
  <c r="B382" i="4"/>
  <c r="A382" i="4" s="1"/>
  <c r="B381" i="4"/>
  <c r="A381" i="4" s="1"/>
  <c r="B380" i="4"/>
  <c r="A380" i="4" s="1"/>
  <c r="B379" i="4"/>
  <c r="A379" i="4" s="1"/>
  <c r="B378" i="4"/>
  <c r="A378" i="4" s="1"/>
  <c r="B377" i="4"/>
  <c r="A377" i="4" s="1"/>
  <c r="B376" i="4"/>
  <c r="A376" i="4" s="1"/>
  <c r="B375" i="4"/>
  <c r="A375" i="4" s="1"/>
  <c r="B374" i="4"/>
  <c r="A374" i="4" s="1"/>
  <c r="B373" i="4"/>
  <c r="A373" i="4" s="1"/>
  <c r="B372" i="4"/>
  <c r="A372" i="4" s="1"/>
  <c r="B371" i="4"/>
  <c r="A371" i="4" s="1"/>
  <c r="B370" i="4"/>
  <c r="A370" i="4" s="1"/>
  <c r="B369" i="4"/>
  <c r="A369" i="4" s="1"/>
  <c r="B368" i="4"/>
  <c r="A368" i="4" s="1"/>
  <c r="B367" i="4"/>
  <c r="A367" i="4" s="1"/>
  <c r="B366" i="4"/>
  <c r="A366" i="4" s="1"/>
  <c r="B365" i="4"/>
  <c r="A365" i="4" s="1"/>
  <c r="B364" i="4"/>
  <c r="A364" i="4" s="1"/>
  <c r="B363" i="4"/>
  <c r="A363" i="4" s="1"/>
  <c r="B362" i="4"/>
  <c r="A362" i="4" s="1"/>
  <c r="B361" i="4"/>
  <c r="A361" i="4" s="1"/>
  <c r="B360" i="4"/>
  <c r="A360" i="4" s="1"/>
  <c r="B359" i="4"/>
  <c r="A359" i="4" s="1"/>
  <c r="B358" i="4"/>
  <c r="A358" i="4" s="1"/>
  <c r="B357" i="4"/>
  <c r="A357" i="4" s="1"/>
  <c r="B356" i="4"/>
  <c r="A356" i="4" s="1"/>
  <c r="B355" i="4"/>
  <c r="A355" i="4" s="1"/>
  <c r="B354" i="4"/>
  <c r="A354" i="4" s="1"/>
  <c r="B353" i="4"/>
  <c r="A353" i="4" s="1"/>
  <c r="B352" i="4"/>
  <c r="A352" i="4" s="1"/>
  <c r="B351" i="4"/>
  <c r="A351" i="4" s="1"/>
  <c r="B350" i="4"/>
  <c r="A350" i="4" s="1"/>
  <c r="B349" i="4"/>
  <c r="A349" i="4" s="1"/>
  <c r="B348" i="4"/>
  <c r="A348" i="4" s="1"/>
  <c r="B347" i="4"/>
  <c r="A347" i="4" s="1"/>
  <c r="B346" i="4"/>
  <c r="A346" i="4" s="1"/>
  <c r="B345" i="4"/>
  <c r="A345" i="4" s="1"/>
  <c r="B344" i="4"/>
  <c r="A344" i="4" s="1"/>
  <c r="B343" i="4"/>
  <c r="A343" i="4" s="1"/>
  <c r="B342" i="4"/>
  <c r="A342" i="4" s="1"/>
  <c r="B341" i="4"/>
  <c r="A341" i="4" s="1"/>
  <c r="B340" i="4"/>
  <c r="A340" i="4" s="1"/>
  <c r="B339" i="4"/>
  <c r="A339" i="4" s="1"/>
  <c r="B338" i="4"/>
  <c r="A338" i="4" s="1"/>
  <c r="B337" i="4"/>
  <c r="A337" i="4" s="1"/>
  <c r="B336" i="4"/>
  <c r="A336" i="4" s="1"/>
  <c r="B335" i="4"/>
  <c r="A335" i="4" s="1"/>
  <c r="B334" i="4"/>
  <c r="A334" i="4" s="1"/>
  <c r="B333" i="4"/>
  <c r="A333" i="4" s="1"/>
  <c r="B332" i="4"/>
  <c r="A332" i="4" s="1"/>
  <c r="B331" i="4"/>
  <c r="A331" i="4" s="1"/>
  <c r="B330" i="4"/>
  <c r="A330" i="4" s="1"/>
  <c r="B329" i="4"/>
  <c r="A329" i="4" s="1"/>
  <c r="B328" i="4"/>
  <c r="A328" i="4" s="1"/>
  <c r="B327" i="4"/>
  <c r="A327" i="4" s="1"/>
  <c r="B326" i="4"/>
  <c r="A326" i="4" s="1"/>
  <c r="B325" i="4"/>
  <c r="A325" i="4" s="1"/>
  <c r="B324" i="4"/>
  <c r="A324" i="4" s="1"/>
  <c r="B323" i="4"/>
  <c r="A323" i="4" s="1"/>
  <c r="B322" i="4"/>
  <c r="A322" i="4" s="1"/>
  <c r="B321" i="4"/>
  <c r="A321" i="4" s="1"/>
  <c r="B320" i="4"/>
  <c r="A320" i="4" s="1"/>
  <c r="B319" i="4"/>
  <c r="A319" i="4" s="1"/>
  <c r="B318" i="4"/>
  <c r="A318" i="4" s="1"/>
  <c r="B317" i="4"/>
  <c r="A317" i="4" s="1"/>
  <c r="B316" i="4"/>
  <c r="A316" i="4" s="1"/>
  <c r="B315" i="4"/>
  <c r="A315" i="4" s="1"/>
  <c r="B314" i="4"/>
  <c r="A314" i="4" s="1"/>
  <c r="B313" i="4"/>
  <c r="A313" i="4" s="1"/>
  <c r="B312" i="4"/>
  <c r="A312" i="4" s="1"/>
  <c r="B311" i="4"/>
  <c r="A311" i="4" s="1"/>
  <c r="B310" i="4"/>
  <c r="A310" i="4" s="1"/>
  <c r="B309" i="4"/>
  <c r="A309" i="4" s="1"/>
  <c r="B308" i="4"/>
  <c r="A308" i="4" s="1"/>
  <c r="B307" i="4"/>
  <c r="A307" i="4" s="1"/>
  <c r="B306" i="4"/>
  <c r="A306" i="4" s="1"/>
  <c r="B305" i="4"/>
  <c r="A305" i="4" s="1"/>
  <c r="B304" i="4"/>
  <c r="A304" i="4" s="1"/>
  <c r="B303" i="4"/>
  <c r="A303" i="4" s="1"/>
  <c r="B302" i="4"/>
  <c r="A302" i="4" s="1"/>
  <c r="B301" i="4"/>
  <c r="A301" i="4" s="1"/>
  <c r="B300" i="4"/>
  <c r="A300" i="4" s="1"/>
  <c r="B299" i="4"/>
  <c r="A299" i="4" s="1"/>
  <c r="B298" i="4"/>
  <c r="A298" i="4" s="1"/>
  <c r="B297" i="4"/>
  <c r="A297" i="4" s="1"/>
  <c r="B296" i="4"/>
  <c r="A296" i="4" s="1"/>
  <c r="B295" i="4"/>
  <c r="A295" i="4" s="1"/>
  <c r="B294" i="4"/>
  <c r="A294" i="4" s="1"/>
  <c r="B293" i="4"/>
  <c r="A293" i="4" s="1"/>
  <c r="B292" i="4"/>
  <c r="A292" i="4" s="1"/>
  <c r="B291" i="4"/>
  <c r="A291" i="4" s="1"/>
  <c r="B290" i="4"/>
  <c r="A290" i="4" s="1"/>
  <c r="B289" i="4"/>
  <c r="A289" i="4" s="1"/>
  <c r="B288" i="4"/>
  <c r="A288" i="4" s="1"/>
  <c r="B287" i="4"/>
  <c r="A287" i="4" s="1"/>
  <c r="B286" i="4"/>
  <c r="A286" i="4" s="1"/>
  <c r="B285" i="4"/>
  <c r="A285" i="4" s="1"/>
  <c r="B284" i="4"/>
  <c r="A284" i="4" s="1"/>
  <c r="B283" i="4"/>
  <c r="A283" i="4" s="1"/>
  <c r="B282" i="4"/>
  <c r="A282" i="4" s="1"/>
  <c r="B281" i="4"/>
  <c r="A281" i="4" s="1"/>
  <c r="B280" i="4"/>
  <c r="A280" i="4" s="1"/>
  <c r="B279" i="4"/>
  <c r="A279" i="4" s="1"/>
  <c r="B278" i="4"/>
  <c r="A278" i="4" s="1"/>
  <c r="B277" i="4"/>
  <c r="A277" i="4" s="1"/>
  <c r="B276" i="4"/>
  <c r="A276" i="4" s="1"/>
  <c r="B275" i="4"/>
  <c r="A275" i="4" s="1"/>
  <c r="B274" i="4"/>
  <c r="A274" i="4" s="1"/>
  <c r="B273" i="4"/>
  <c r="A273" i="4" s="1"/>
  <c r="B272" i="4"/>
  <c r="A272" i="4" s="1"/>
  <c r="B271" i="4"/>
  <c r="A271" i="4" s="1"/>
  <c r="B270" i="4"/>
  <c r="A270" i="4" s="1"/>
  <c r="B269" i="4"/>
  <c r="A269" i="4" s="1"/>
  <c r="B268" i="4"/>
  <c r="A268" i="4" s="1"/>
  <c r="B267" i="4"/>
  <c r="A267" i="4" s="1"/>
  <c r="B266" i="4"/>
  <c r="A266" i="4" s="1"/>
  <c r="B265" i="4"/>
  <c r="A265" i="4" s="1"/>
  <c r="B264" i="4"/>
  <c r="A264" i="4" s="1"/>
  <c r="B263" i="4"/>
  <c r="A263" i="4" s="1"/>
  <c r="B262" i="4"/>
  <c r="A262" i="4" s="1"/>
  <c r="B261" i="4"/>
  <c r="A261" i="4" s="1"/>
  <c r="B260" i="4"/>
  <c r="A260" i="4" s="1"/>
  <c r="B259" i="4"/>
  <c r="A259" i="4" s="1"/>
  <c r="B258" i="4"/>
  <c r="A258" i="4" s="1"/>
  <c r="B257" i="4"/>
  <c r="A257" i="4" s="1"/>
  <c r="B256" i="4"/>
  <c r="A256" i="4" s="1"/>
  <c r="B255" i="4"/>
  <c r="A255" i="4" s="1"/>
  <c r="B254" i="4"/>
  <c r="A254" i="4" s="1"/>
  <c r="B253" i="4"/>
  <c r="A253" i="4" s="1"/>
  <c r="B252" i="4"/>
  <c r="A252" i="4" s="1"/>
  <c r="B251" i="4"/>
  <c r="A251" i="4" s="1"/>
  <c r="B250" i="4"/>
  <c r="A250" i="4" s="1"/>
  <c r="B249" i="4"/>
  <c r="A249" i="4" s="1"/>
  <c r="B248" i="4"/>
  <c r="A248" i="4" s="1"/>
  <c r="B247" i="4"/>
  <c r="A247" i="4" s="1"/>
  <c r="B246" i="4"/>
  <c r="A246" i="4" s="1"/>
  <c r="B245" i="4"/>
  <c r="A245" i="4" s="1"/>
  <c r="B244" i="4"/>
  <c r="A244" i="4" s="1"/>
  <c r="B243" i="4"/>
  <c r="A243" i="4" s="1"/>
  <c r="B242" i="4"/>
  <c r="A242" i="4" s="1"/>
  <c r="B241" i="4"/>
  <c r="A241" i="4" s="1"/>
  <c r="B240" i="4"/>
  <c r="A240" i="4" s="1"/>
  <c r="B239" i="4"/>
  <c r="A239" i="4" s="1"/>
  <c r="B238" i="4"/>
  <c r="A238" i="4" s="1"/>
  <c r="B237" i="4"/>
  <c r="A237" i="4" s="1"/>
  <c r="B236" i="4"/>
  <c r="A236" i="4" s="1"/>
  <c r="B235" i="4"/>
  <c r="A235" i="4" s="1"/>
  <c r="B234" i="4"/>
  <c r="A234" i="4" s="1"/>
  <c r="B233" i="4"/>
  <c r="A233" i="4" s="1"/>
  <c r="B232" i="4"/>
  <c r="A232" i="4" s="1"/>
  <c r="B231" i="4"/>
  <c r="A231" i="4" s="1"/>
  <c r="B230" i="4"/>
  <c r="A230" i="4" s="1"/>
  <c r="B229" i="4"/>
  <c r="A229" i="4" s="1"/>
  <c r="B228" i="4"/>
  <c r="A228" i="4" s="1"/>
  <c r="B227" i="4"/>
  <c r="A227" i="4" s="1"/>
  <c r="B226" i="4"/>
  <c r="A226" i="4" s="1"/>
  <c r="B225" i="4"/>
  <c r="A225" i="4" s="1"/>
  <c r="B224" i="4"/>
  <c r="A224" i="4" s="1"/>
  <c r="B223" i="4"/>
  <c r="A223" i="4" s="1"/>
  <c r="B222" i="4"/>
  <c r="A222" i="4" s="1"/>
  <c r="B221" i="4"/>
  <c r="A221" i="4" s="1"/>
  <c r="B220" i="4"/>
  <c r="A220" i="4" s="1"/>
  <c r="B219" i="4"/>
  <c r="A219" i="4" s="1"/>
  <c r="B218" i="4"/>
  <c r="A218" i="4" s="1"/>
  <c r="B217" i="4"/>
  <c r="A217" i="4" s="1"/>
  <c r="B216" i="4"/>
  <c r="A216" i="4" s="1"/>
  <c r="B215" i="4"/>
  <c r="A215" i="4" s="1"/>
  <c r="B214" i="4"/>
  <c r="A214" i="4" s="1"/>
  <c r="B213" i="4"/>
  <c r="A213" i="4" s="1"/>
  <c r="B212" i="4"/>
  <c r="A212" i="4" s="1"/>
  <c r="B211" i="4"/>
  <c r="A211" i="4" s="1"/>
  <c r="B210" i="4"/>
  <c r="A210" i="4" s="1"/>
  <c r="B209" i="4"/>
  <c r="A209" i="4" s="1"/>
  <c r="B208" i="4"/>
  <c r="A208" i="4" s="1"/>
  <c r="B207" i="4"/>
  <c r="A207" i="4" s="1"/>
  <c r="B206" i="4"/>
  <c r="A206" i="4" s="1"/>
  <c r="B205" i="4"/>
  <c r="A205" i="4" s="1"/>
  <c r="B204" i="4"/>
  <c r="A204" i="4" s="1"/>
  <c r="B203" i="4"/>
  <c r="A203" i="4" s="1"/>
  <c r="B202" i="4"/>
  <c r="A202" i="4" s="1"/>
  <c r="B201" i="4"/>
  <c r="A201" i="4" s="1"/>
  <c r="B200" i="4"/>
  <c r="A200" i="4" s="1"/>
  <c r="B199" i="4"/>
  <c r="A199" i="4" s="1"/>
  <c r="B198" i="4"/>
  <c r="A198" i="4" s="1"/>
  <c r="B197" i="4"/>
  <c r="A197" i="4" s="1"/>
  <c r="B196" i="4"/>
  <c r="A196" i="4" s="1"/>
  <c r="B195" i="4"/>
  <c r="A195" i="4" s="1"/>
  <c r="B194" i="4"/>
  <c r="A194" i="4" s="1"/>
  <c r="B193" i="4"/>
  <c r="A193" i="4" s="1"/>
  <c r="B192" i="4"/>
  <c r="A192" i="4" s="1"/>
  <c r="B191" i="4"/>
  <c r="A191" i="4" s="1"/>
  <c r="B190" i="4"/>
  <c r="A190" i="4" s="1"/>
  <c r="B189" i="4"/>
  <c r="A189" i="4" s="1"/>
  <c r="B188" i="4"/>
  <c r="A188" i="4" s="1"/>
  <c r="B187" i="4"/>
  <c r="A187" i="4" s="1"/>
  <c r="B186" i="4"/>
  <c r="A186" i="4" s="1"/>
  <c r="B185" i="4"/>
  <c r="A185" i="4" s="1"/>
  <c r="B184" i="4"/>
  <c r="A184" i="4" s="1"/>
  <c r="B183" i="4"/>
  <c r="A183" i="4" s="1"/>
  <c r="B182" i="4"/>
  <c r="A182" i="4" s="1"/>
  <c r="B181" i="4"/>
  <c r="A181" i="4" s="1"/>
  <c r="B180" i="4"/>
  <c r="A180" i="4" s="1"/>
  <c r="B179" i="4"/>
  <c r="A179" i="4" s="1"/>
  <c r="B178" i="4"/>
  <c r="A178" i="4" s="1"/>
  <c r="B177" i="4"/>
  <c r="A177" i="4" s="1"/>
  <c r="B176" i="4"/>
  <c r="A176" i="4" s="1"/>
  <c r="B175" i="4"/>
  <c r="A175" i="4" s="1"/>
  <c r="B174" i="4"/>
  <c r="A174" i="4" s="1"/>
  <c r="B173" i="4"/>
  <c r="A173" i="4" s="1"/>
  <c r="B172" i="4"/>
  <c r="A172" i="4" s="1"/>
  <c r="B171" i="4"/>
  <c r="A171" i="4" s="1"/>
  <c r="B170" i="4"/>
  <c r="A170" i="4" s="1"/>
  <c r="B169" i="4"/>
  <c r="A169" i="4" s="1"/>
  <c r="B168" i="4"/>
  <c r="A168" i="4" s="1"/>
  <c r="B167" i="4"/>
  <c r="A167" i="4" s="1"/>
  <c r="B166" i="4"/>
  <c r="A166" i="4" s="1"/>
  <c r="B165" i="4"/>
  <c r="A165" i="4" s="1"/>
  <c r="B164" i="4"/>
  <c r="A164" i="4" s="1"/>
  <c r="B163" i="4"/>
  <c r="A163" i="4" s="1"/>
  <c r="B162" i="4"/>
  <c r="A162" i="4" s="1"/>
  <c r="B161" i="4"/>
  <c r="A161" i="4" s="1"/>
  <c r="B160" i="4"/>
  <c r="A160" i="4" s="1"/>
  <c r="B159" i="4"/>
  <c r="A159" i="4" s="1"/>
  <c r="B158" i="4"/>
  <c r="A158" i="4" s="1"/>
  <c r="B157" i="4"/>
  <c r="A157" i="4" s="1"/>
  <c r="B156" i="4"/>
  <c r="A156" i="4" s="1"/>
  <c r="B155" i="4"/>
  <c r="A155" i="4" s="1"/>
  <c r="B154" i="4"/>
  <c r="A154" i="4" s="1"/>
  <c r="B153" i="4"/>
  <c r="A153" i="4" s="1"/>
  <c r="B152" i="4"/>
  <c r="A152" i="4" s="1"/>
  <c r="B151" i="4"/>
  <c r="A151" i="4" s="1"/>
  <c r="B150" i="4"/>
  <c r="A150" i="4" s="1"/>
  <c r="B149" i="4"/>
  <c r="A149" i="4" s="1"/>
  <c r="B148" i="4"/>
  <c r="A148" i="4" s="1"/>
  <c r="B147" i="4"/>
  <c r="A147" i="4" s="1"/>
  <c r="B146" i="4"/>
  <c r="A146" i="4" s="1"/>
  <c r="B145" i="4"/>
  <c r="A145" i="4" s="1"/>
  <c r="B144" i="4"/>
  <c r="A144" i="4" s="1"/>
  <c r="B143" i="4"/>
  <c r="A143" i="4" s="1"/>
  <c r="B142" i="4"/>
  <c r="A142" i="4" s="1"/>
  <c r="B141" i="4"/>
  <c r="A141" i="4" s="1"/>
  <c r="B140" i="4"/>
  <c r="A140" i="4" s="1"/>
  <c r="B139" i="4"/>
  <c r="A139" i="4" s="1"/>
  <c r="B138" i="4"/>
  <c r="A138" i="4" s="1"/>
  <c r="B137" i="4"/>
  <c r="A137" i="4" s="1"/>
  <c r="B136" i="4"/>
  <c r="A136" i="4" s="1"/>
  <c r="B135" i="4"/>
  <c r="A135" i="4" s="1"/>
  <c r="B134" i="4"/>
  <c r="A134" i="4" s="1"/>
  <c r="B133" i="4"/>
  <c r="A133" i="4" s="1"/>
  <c r="B132" i="4"/>
  <c r="A132" i="4" s="1"/>
  <c r="B131" i="4"/>
  <c r="A131" i="4" s="1"/>
  <c r="B130" i="4"/>
  <c r="A130" i="4" s="1"/>
  <c r="B129" i="4"/>
  <c r="A129" i="4" s="1"/>
  <c r="B128" i="4"/>
  <c r="A128" i="4" s="1"/>
  <c r="B127" i="4"/>
  <c r="A127" i="4" s="1"/>
  <c r="B126" i="4"/>
  <c r="A126" i="4" s="1"/>
  <c r="B125" i="4"/>
  <c r="A125" i="4" s="1"/>
  <c r="B124" i="4"/>
  <c r="A124" i="4" s="1"/>
  <c r="B123" i="4"/>
  <c r="A123" i="4" s="1"/>
  <c r="B122" i="4"/>
  <c r="A122" i="4" s="1"/>
  <c r="B121" i="4"/>
  <c r="A121" i="4" s="1"/>
  <c r="B120" i="4"/>
  <c r="A120" i="4" s="1"/>
  <c r="B119" i="4"/>
  <c r="A119" i="4" s="1"/>
  <c r="B118" i="4"/>
  <c r="A118" i="4" s="1"/>
  <c r="B117" i="4"/>
  <c r="A117" i="4" s="1"/>
  <c r="B116" i="4"/>
  <c r="A116" i="4" s="1"/>
  <c r="B115" i="4"/>
  <c r="A115" i="4" s="1"/>
  <c r="B114" i="4"/>
  <c r="A114" i="4" s="1"/>
  <c r="B113" i="4"/>
  <c r="A113" i="4" s="1"/>
  <c r="B112" i="4"/>
  <c r="A112" i="4" s="1"/>
  <c r="B111" i="4"/>
  <c r="A111" i="4" s="1"/>
  <c r="B110" i="4"/>
  <c r="A110" i="4" s="1"/>
  <c r="B109" i="4"/>
  <c r="A109" i="4" s="1"/>
  <c r="B108" i="4"/>
  <c r="A108" i="4" s="1"/>
  <c r="B107" i="4"/>
  <c r="A107" i="4" s="1"/>
  <c r="B106" i="4"/>
  <c r="A106" i="4" s="1"/>
  <c r="B105" i="4"/>
  <c r="A105" i="4" s="1"/>
  <c r="B104" i="4"/>
  <c r="A104" i="4" s="1"/>
  <c r="B103" i="4"/>
  <c r="A103" i="4" s="1"/>
  <c r="B102" i="4"/>
  <c r="A102" i="4" s="1"/>
  <c r="B101" i="4"/>
  <c r="A101" i="4" s="1"/>
  <c r="B100" i="4"/>
  <c r="A100" i="4" s="1"/>
  <c r="B99" i="4"/>
  <c r="A99" i="4" s="1"/>
  <c r="B98" i="4"/>
  <c r="A98" i="4" s="1"/>
  <c r="B97" i="4"/>
  <c r="A97" i="4" s="1"/>
  <c r="B96" i="4"/>
  <c r="A96" i="4" s="1"/>
  <c r="B95" i="4"/>
  <c r="A95" i="4" s="1"/>
  <c r="B94" i="4"/>
  <c r="A94" i="4" s="1"/>
  <c r="B93" i="4"/>
  <c r="A93" i="4" s="1"/>
  <c r="B92" i="4"/>
  <c r="A92" i="4" s="1"/>
  <c r="B91" i="4"/>
  <c r="A91" i="4" s="1"/>
  <c r="B90" i="4"/>
  <c r="A90" i="4" s="1"/>
  <c r="B89" i="4"/>
  <c r="A89" i="4" s="1"/>
  <c r="B88" i="4"/>
  <c r="A88" i="4" s="1"/>
  <c r="B87" i="4"/>
  <c r="A87" i="4" s="1"/>
  <c r="B86" i="4"/>
  <c r="A86" i="4" s="1"/>
  <c r="B85" i="4"/>
  <c r="A85" i="4" s="1"/>
  <c r="B84" i="4"/>
  <c r="A84" i="4" s="1"/>
  <c r="B83" i="4"/>
  <c r="A83" i="4" s="1"/>
  <c r="B82" i="4"/>
  <c r="A82" i="4" s="1"/>
  <c r="B81" i="4"/>
  <c r="A81" i="4" s="1"/>
  <c r="B80" i="4"/>
  <c r="A80" i="4" s="1"/>
  <c r="B79" i="4"/>
  <c r="A79" i="4" s="1"/>
  <c r="B78" i="4"/>
  <c r="A78" i="4" s="1"/>
  <c r="B77" i="4"/>
  <c r="A77" i="4" s="1"/>
  <c r="B76" i="4"/>
  <c r="A76" i="4" s="1"/>
  <c r="B75" i="4"/>
  <c r="A75" i="4" s="1"/>
  <c r="B74" i="4"/>
  <c r="A74" i="4" s="1"/>
  <c r="B73" i="4"/>
  <c r="A73" i="4" s="1"/>
  <c r="B72" i="4"/>
  <c r="A72" i="4" s="1"/>
  <c r="B71" i="4"/>
  <c r="A71" i="4" s="1"/>
  <c r="B70" i="4"/>
  <c r="A70" i="4" s="1"/>
  <c r="B69" i="4"/>
  <c r="A69" i="4" s="1"/>
  <c r="B68" i="4"/>
  <c r="A68" i="4" s="1"/>
  <c r="B67" i="4"/>
  <c r="A67" i="4" s="1"/>
  <c r="B66" i="4"/>
  <c r="A66" i="4" s="1"/>
  <c r="B65" i="4"/>
  <c r="A65" i="4" s="1"/>
  <c r="B64" i="4"/>
  <c r="A64" i="4" s="1"/>
  <c r="B63" i="4"/>
  <c r="A63" i="4" s="1"/>
  <c r="B62" i="4"/>
  <c r="A62" i="4" s="1"/>
  <c r="B61" i="4"/>
  <c r="A61" i="4" s="1"/>
  <c r="B60" i="4"/>
  <c r="A60" i="4" s="1"/>
  <c r="B59" i="4"/>
  <c r="A59" i="4" s="1"/>
  <c r="B58" i="4"/>
  <c r="A58" i="4" s="1"/>
  <c r="B57" i="4"/>
  <c r="A57" i="4" s="1"/>
  <c r="B56" i="4"/>
  <c r="A56" i="4" s="1"/>
  <c r="B55" i="4"/>
  <c r="A55" i="4" s="1"/>
  <c r="B54" i="4"/>
  <c r="A54" i="4" s="1"/>
  <c r="B53" i="4"/>
  <c r="A53" i="4" s="1"/>
  <c r="B52" i="4"/>
  <c r="A52" i="4" s="1"/>
  <c r="B51" i="4"/>
  <c r="A51" i="4" s="1"/>
  <c r="B50" i="4"/>
  <c r="A50" i="4" s="1"/>
  <c r="B49" i="4"/>
  <c r="A49" i="4" s="1"/>
  <c r="B48" i="4"/>
  <c r="A48" i="4" s="1"/>
  <c r="B47" i="4"/>
  <c r="A47" i="4" s="1"/>
  <c r="B46" i="4"/>
  <c r="A46" i="4" s="1"/>
  <c r="B45" i="4"/>
  <c r="A45" i="4" s="1"/>
  <c r="B44" i="4"/>
  <c r="A44" i="4" s="1"/>
  <c r="B43" i="4"/>
  <c r="A43" i="4" s="1"/>
  <c r="B42" i="4"/>
  <c r="A42" i="4" s="1"/>
  <c r="B41" i="4"/>
  <c r="A41" i="4" s="1"/>
  <c r="B40" i="4"/>
  <c r="A40" i="4" s="1"/>
  <c r="B39" i="4"/>
  <c r="A39" i="4" s="1"/>
  <c r="B38" i="4"/>
  <c r="A38" i="4" s="1"/>
  <c r="B37" i="4"/>
  <c r="A37" i="4" s="1"/>
  <c r="B36" i="4"/>
  <c r="A36" i="4" s="1"/>
  <c r="B35" i="4"/>
  <c r="A35" i="4" s="1"/>
  <c r="B34" i="4"/>
  <c r="A34" i="4" s="1"/>
  <c r="B33" i="4"/>
  <c r="A33" i="4" s="1"/>
  <c r="B32" i="4"/>
  <c r="A32" i="4" s="1"/>
  <c r="B31" i="4"/>
  <c r="A31" i="4" s="1"/>
  <c r="B30" i="4"/>
  <c r="A30" i="4" s="1"/>
  <c r="B29" i="4"/>
  <c r="A29" i="4" s="1"/>
  <c r="B28" i="4"/>
  <c r="A28" i="4" s="1"/>
  <c r="B27" i="4"/>
  <c r="A27" i="4" s="1"/>
  <c r="B26" i="4"/>
  <c r="A26" i="4" s="1"/>
  <c r="B25" i="4"/>
  <c r="A25" i="4" s="1"/>
  <c r="B24" i="4"/>
  <c r="B23" i="4"/>
  <c r="A23" i="4" s="1"/>
  <c r="B22" i="4"/>
  <c r="A22" i="4" s="1"/>
  <c r="B21" i="4"/>
  <c r="A21" i="4" s="1"/>
  <c r="B20" i="4"/>
  <c r="A20" i="4" s="1"/>
  <c r="B19" i="4"/>
  <c r="A19" i="4" s="1"/>
  <c r="B18" i="4"/>
  <c r="A18" i="4" s="1"/>
  <c r="B17" i="4"/>
  <c r="A17" i="4" s="1"/>
  <c r="B16" i="4"/>
  <c r="A16" i="4" s="1"/>
  <c r="B15" i="4"/>
  <c r="A15" i="4" s="1"/>
  <c r="B14" i="4"/>
  <c r="A14" i="4" s="1"/>
  <c r="B13" i="4"/>
  <c r="A13" i="4" s="1"/>
  <c r="B12" i="4"/>
  <c r="A12" i="4" s="1"/>
  <c r="B11" i="4"/>
  <c r="A11" i="4" s="1"/>
  <c r="B10" i="4"/>
  <c r="A10" i="4" s="1"/>
  <c r="B9" i="4"/>
  <c r="A9" i="4" s="1"/>
  <c r="B8" i="4"/>
  <c r="A8" i="4" s="1"/>
  <c r="B7" i="4"/>
  <c r="A7" i="4" s="1"/>
  <c r="B6" i="4"/>
  <c r="A6" i="4" s="1"/>
  <c r="B5" i="4"/>
  <c r="A5" i="4" s="1"/>
  <c r="B4" i="4"/>
  <c r="A4" i="4" s="1"/>
  <c r="B3" i="4"/>
  <c r="B4" i="12" l="1"/>
  <c r="D2" i="12"/>
  <c r="D10" i="2" s="1"/>
  <c r="O10" i="2" s="1"/>
  <c r="AC10" i="2" s="1"/>
  <c r="C3" i="12"/>
  <c r="Z18" i="5"/>
  <c r="T14" i="7"/>
  <c r="V14" i="7" s="1"/>
  <c r="T12" i="7"/>
  <c r="T10" i="7"/>
  <c r="T16" i="7"/>
  <c r="T8" i="7"/>
  <c r="H7" i="7"/>
  <c r="T20" i="7"/>
  <c r="T18" i="7"/>
  <c r="AF13" i="7"/>
  <c r="AF10" i="7"/>
  <c r="AF12" i="7"/>
  <c r="AF14" i="7"/>
  <c r="AC19" i="7"/>
  <c r="AC17" i="7"/>
  <c r="AC15" i="7"/>
  <c r="AC21" i="7"/>
  <c r="Z9" i="7"/>
  <c r="AB9" i="7" s="1"/>
  <c r="Z10" i="7"/>
  <c r="AB10" i="7" s="1"/>
  <c r="Z7" i="7"/>
  <c r="AB7" i="7" s="1"/>
  <c r="W7" i="7"/>
  <c r="W10" i="7"/>
  <c r="Y10" i="7" s="1"/>
  <c r="W8" i="7"/>
  <c r="Y8" i="7" s="1"/>
  <c r="W9" i="7"/>
  <c r="Y9" i="7" s="1"/>
  <c r="T11" i="7"/>
  <c r="T19" i="7"/>
  <c r="Q9" i="7"/>
  <c r="Q18" i="7"/>
  <c r="Q16" i="7"/>
  <c r="S16" i="7" s="1"/>
  <c r="Q15" i="7"/>
  <c r="N10" i="7"/>
  <c r="N14" i="7"/>
  <c r="P14" i="7" s="1"/>
  <c r="N18" i="7"/>
  <c r="P18" i="7" s="1"/>
  <c r="K7" i="7"/>
  <c r="K9" i="7"/>
  <c r="M9" i="7" s="1"/>
  <c r="H11" i="7"/>
  <c r="J11" i="7" s="1"/>
  <c r="H12" i="7"/>
  <c r="E21" i="7"/>
  <c r="E19" i="7"/>
  <c r="B11" i="7"/>
  <c r="B19" i="7"/>
  <c r="E7" i="7"/>
  <c r="Q19" i="7"/>
  <c r="AF16" i="7"/>
  <c r="AF15" i="7"/>
  <c r="AF17" i="7"/>
  <c r="AF19" i="7"/>
  <c r="AC20" i="7"/>
  <c r="AC18" i="7"/>
  <c r="AC16" i="7"/>
  <c r="Z15" i="7"/>
  <c r="Z16" i="7"/>
  <c r="AB16" i="7" s="1"/>
  <c r="Z11" i="7"/>
  <c r="Z12" i="7"/>
  <c r="W12" i="7"/>
  <c r="Y12" i="7" s="1"/>
  <c r="W13" i="7"/>
  <c r="Y13" i="7" s="1"/>
  <c r="W11" i="7"/>
  <c r="W14" i="7"/>
  <c r="Y14" i="7" s="1"/>
  <c r="T13" i="7"/>
  <c r="T21" i="7"/>
  <c r="Q13" i="7"/>
  <c r="Q20" i="7"/>
  <c r="N7" i="7"/>
  <c r="N11" i="7"/>
  <c r="N15" i="7"/>
  <c r="N19" i="7"/>
  <c r="K11" i="7"/>
  <c r="K12" i="7"/>
  <c r="K13" i="7"/>
  <c r="K14" i="7"/>
  <c r="M14" i="7" s="1"/>
  <c r="H13" i="7"/>
  <c r="J13" i="7" s="1"/>
  <c r="H21" i="7"/>
  <c r="J21" i="7" s="1"/>
  <c r="H14" i="7"/>
  <c r="J14" i="7" s="1"/>
  <c r="E9" i="7"/>
  <c r="G9" i="7" s="1"/>
  <c r="E8" i="7"/>
  <c r="G8" i="7" s="1"/>
  <c r="B8" i="7"/>
  <c r="Z21" i="7"/>
  <c r="AF21" i="7"/>
  <c r="AF18" i="7"/>
  <c r="AF20" i="7"/>
  <c r="AC11" i="7"/>
  <c r="AC9" i="7"/>
  <c r="AC7" i="7"/>
  <c r="AC13" i="7"/>
  <c r="Z17" i="7"/>
  <c r="AB17" i="7" s="1"/>
  <c r="Z18" i="7"/>
  <c r="AB18" i="7" s="1"/>
  <c r="Z13" i="7"/>
  <c r="W15" i="7"/>
  <c r="Y15" i="7" s="1"/>
  <c r="W18" i="7"/>
  <c r="Y18" i="7" s="1"/>
  <c r="W16" i="7"/>
  <c r="Y16" i="7" s="1"/>
  <c r="W17" i="7"/>
  <c r="Y17" i="7" s="1"/>
  <c r="T15" i="7"/>
  <c r="Q10" i="7"/>
  <c r="Q17" i="7"/>
  <c r="S17" i="7" s="1"/>
  <c r="Q8" i="7"/>
  <c r="S8" i="7" s="1"/>
  <c r="Q7" i="7"/>
  <c r="N8" i="7"/>
  <c r="N12" i="7"/>
  <c r="N16" i="7"/>
  <c r="P16" i="7" s="1"/>
  <c r="N20" i="7"/>
  <c r="K15" i="7"/>
  <c r="K16" i="7"/>
  <c r="M16" i="7" s="1"/>
  <c r="K17" i="7"/>
  <c r="K18" i="7"/>
  <c r="M18" i="7" s="1"/>
  <c r="H15" i="7"/>
  <c r="H8" i="7"/>
  <c r="H16" i="7"/>
  <c r="J16" i="7" s="1"/>
  <c r="E13" i="7"/>
  <c r="E12" i="7"/>
  <c r="E11" i="7"/>
  <c r="E14" i="7"/>
  <c r="G14" i="7" s="1"/>
  <c r="T9" i="7"/>
  <c r="AF8" i="7"/>
  <c r="AF7" i="7"/>
  <c r="AF9" i="7"/>
  <c r="AF11" i="7"/>
  <c r="AC12" i="7"/>
  <c r="AC10" i="7"/>
  <c r="AC8" i="7"/>
  <c r="AC14" i="7"/>
  <c r="Z8" i="7"/>
  <c r="AB8" i="7" s="1"/>
  <c r="Z14" i="7"/>
  <c r="AB14" i="7" s="1"/>
  <c r="Z19" i="7"/>
  <c r="AB19" i="7" s="1"/>
  <c r="Z20" i="7"/>
  <c r="W20" i="7"/>
  <c r="Y20" i="7" s="1"/>
  <c r="W21" i="7"/>
  <c r="Y21" i="7" s="1"/>
  <c r="W19" i="7"/>
  <c r="T7" i="7"/>
  <c r="T17" i="7"/>
  <c r="Q14" i="7"/>
  <c r="S14" i="7" s="1"/>
  <c r="Q21" i="7"/>
  <c r="Q12" i="7"/>
  <c r="Q11" i="7"/>
  <c r="S11" i="7" s="1"/>
  <c r="N9" i="7"/>
  <c r="N13" i="7"/>
  <c r="N17" i="7"/>
  <c r="N21" i="7"/>
  <c r="K19" i="7"/>
  <c r="M19" i="7" s="1"/>
  <c r="K20" i="7"/>
  <c r="M20" i="7" s="1"/>
  <c r="K21" i="7"/>
  <c r="H9" i="7"/>
  <c r="H17" i="7"/>
  <c r="H10" i="7"/>
  <c r="H18" i="7"/>
  <c r="E17" i="7"/>
  <c r="E16" i="7"/>
  <c r="G16" i="7" s="1"/>
  <c r="E15" i="7"/>
  <c r="E18" i="7"/>
  <c r="B10" i="7"/>
  <c r="B14" i="7"/>
  <c r="B18" i="7"/>
  <c r="K8" i="7"/>
  <c r="M8" i="7" s="1"/>
  <c r="K10" i="7"/>
  <c r="H19" i="7"/>
  <c r="H20" i="7"/>
  <c r="E20" i="7"/>
  <c r="B7" i="7"/>
  <c r="D7" i="7" s="1"/>
  <c r="B15" i="7"/>
  <c r="D15" i="7" s="1"/>
  <c r="E10" i="7"/>
  <c r="B16" i="7"/>
  <c r="D16" i="7" s="1"/>
  <c r="B9" i="7"/>
  <c r="B17" i="7"/>
  <c r="B12" i="7"/>
  <c r="B20" i="7"/>
  <c r="B13" i="7"/>
  <c r="B21" i="7"/>
  <c r="Z12" i="5"/>
  <c r="Z20" i="5"/>
  <c r="Z13" i="5"/>
  <c r="Z10" i="5"/>
  <c r="Z15" i="5"/>
  <c r="Z8" i="5"/>
  <c r="Z17" i="5"/>
  <c r="Z14" i="5"/>
  <c r="Z7" i="5"/>
  <c r="Z16" i="5"/>
  <c r="CH20" i="6"/>
  <c r="CJ20" i="6" s="1"/>
  <c r="CH18" i="6"/>
  <c r="CJ18" i="6" s="1"/>
  <c r="CH16" i="6"/>
  <c r="CJ16" i="6" s="1"/>
  <c r="CH14" i="6"/>
  <c r="CJ14" i="6" s="1"/>
  <c r="CH12" i="6"/>
  <c r="CJ12" i="6" s="1"/>
  <c r="CH10" i="6"/>
  <c r="CJ10" i="6" s="1"/>
  <c r="CH8" i="6"/>
  <c r="CJ8" i="6" s="1"/>
  <c r="CE21" i="6"/>
  <c r="CG21" i="6" s="1"/>
  <c r="CE19" i="6"/>
  <c r="CG19" i="6" s="1"/>
  <c r="CE17" i="6"/>
  <c r="CE15" i="6"/>
  <c r="CG15" i="6" s="1"/>
  <c r="CE13" i="6"/>
  <c r="CG13" i="6" s="1"/>
  <c r="CE11" i="6"/>
  <c r="CG11" i="6" s="1"/>
  <c r="CE9" i="6"/>
  <c r="CG9" i="6" s="1"/>
  <c r="CE7" i="6"/>
  <c r="CB20" i="6"/>
  <c r="CB18" i="6"/>
  <c r="CD18" i="6" s="1"/>
  <c r="CB16" i="6"/>
  <c r="CB14" i="6"/>
  <c r="CB12" i="6"/>
  <c r="CC10" i="6"/>
  <c r="CC8" i="6"/>
  <c r="BZ21" i="6"/>
  <c r="BZ19" i="6"/>
  <c r="BZ17" i="6"/>
  <c r="BZ15" i="6"/>
  <c r="BZ13" i="6"/>
  <c r="BZ11" i="6"/>
  <c r="BZ9" i="6"/>
  <c r="BZ7" i="6"/>
  <c r="BW20" i="6"/>
  <c r="BW18" i="6"/>
  <c r="BW16" i="6"/>
  <c r="BV13" i="6"/>
  <c r="BX13" i="6" s="1"/>
  <c r="BV11" i="6"/>
  <c r="BX11" i="6" s="1"/>
  <c r="BW9" i="6"/>
  <c r="BW7" i="6"/>
  <c r="BT20" i="6"/>
  <c r="BT18" i="6"/>
  <c r="BT16" i="6"/>
  <c r="BT14" i="6"/>
  <c r="BT12" i="6"/>
  <c r="BT10" i="6"/>
  <c r="BT8" i="6"/>
  <c r="BQ21" i="6"/>
  <c r="BQ19" i="6"/>
  <c r="BQ17" i="6"/>
  <c r="BQ15" i="6"/>
  <c r="BQ13" i="6"/>
  <c r="BQ11" i="6"/>
  <c r="BQ9" i="6"/>
  <c r="BQ7" i="6"/>
  <c r="BN20" i="6"/>
  <c r="BN18" i="6"/>
  <c r="BN16" i="6"/>
  <c r="BN14" i="6"/>
  <c r="BN12" i="6"/>
  <c r="BN10" i="6"/>
  <c r="BN8" i="6"/>
  <c r="BK21" i="6"/>
  <c r="BK19" i="6"/>
  <c r="BK17" i="6"/>
  <c r="BK15" i="6"/>
  <c r="BJ14" i="6"/>
  <c r="BJ12" i="6"/>
  <c r="BK10" i="6"/>
  <c r="BK8" i="6"/>
  <c r="BH21" i="6"/>
  <c r="BH19" i="6"/>
  <c r="BH17" i="6"/>
  <c r="BH15" i="6"/>
  <c r="BH13" i="6"/>
  <c r="BH11" i="6"/>
  <c r="BH9" i="6"/>
  <c r="BH7" i="6"/>
  <c r="BE20" i="6"/>
  <c r="BE18" i="6"/>
  <c r="BE16" i="6"/>
  <c r="BE14" i="6"/>
  <c r="BE12" i="6"/>
  <c r="BE10" i="6"/>
  <c r="BE8" i="6"/>
  <c r="BB21" i="6"/>
  <c r="BB19" i="6"/>
  <c r="CI21" i="6"/>
  <c r="CI19" i="6"/>
  <c r="CI17" i="6"/>
  <c r="CI15" i="6"/>
  <c r="CI13" i="6"/>
  <c r="CI11" i="6"/>
  <c r="CI9" i="6"/>
  <c r="CI7" i="6"/>
  <c r="CF20" i="6"/>
  <c r="CF18" i="6"/>
  <c r="CF16" i="6"/>
  <c r="CF14" i="6"/>
  <c r="CF12" i="6"/>
  <c r="CF10" i="6"/>
  <c r="CF8" i="6"/>
  <c r="CC21" i="6"/>
  <c r="CC19" i="6"/>
  <c r="CC17" i="6"/>
  <c r="CC15" i="6"/>
  <c r="CC13" i="6"/>
  <c r="CC11" i="6"/>
  <c r="CB10" i="6"/>
  <c r="CB8" i="6"/>
  <c r="CD8" i="6" s="1"/>
  <c r="BY21" i="6"/>
  <c r="CA21" i="6" s="1"/>
  <c r="BY19" i="6"/>
  <c r="CA19" i="6" s="1"/>
  <c r="BY17" i="6"/>
  <c r="CA17" i="6" s="1"/>
  <c r="BY15" i="6"/>
  <c r="CA15" i="6" s="1"/>
  <c r="BY13" i="6"/>
  <c r="CA13" i="6" s="1"/>
  <c r="BY11" i="6"/>
  <c r="CA11" i="6" s="1"/>
  <c r="BY9" i="6"/>
  <c r="CA9" i="6" s="1"/>
  <c r="BY7" i="6"/>
  <c r="BV20" i="6"/>
  <c r="BX20" i="6" s="1"/>
  <c r="BV18" i="6"/>
  <c r="BX18" i="6" s="1"/>
  <c r="BV16" i="6"/>
  <c r="BX16" i="6" s="1"/>
  <c r="BW14" i="6"/>
  <c r="BW12" i="6"/>
  <c r="BV9" i="6"/>
  <c r="BX9" i="6" s="1"/>
  <c r="BV7" i="6"/>
  <c r="BS20" i="6"/>
  <c r="BU20" i="6" s="1"/>
  <c r="BS18" i="6"/>
  <c r="BU18" i="6" s="1"/>
  <c r="BS16" i="6"/>
  <c r="BU16" i="6" s="1"/>
  <c r="BS14" i="6"/>
  <c r="BU14" i="6" s="1"/>
  <c r="BS12" i="6"/>
  <c r="BU12" i="6" s="1"/>
  <c r="BS10" i="6"/>
  <c r="BU10" i="6" s="1"/>
  <c r="BS8" i="6"/>
  <c r="BU8" i="6" s="1"/>
  <c r="BP21" i="6"/>
  <c r="BR21" i="6" s="1"/>
  <c r="BP19" i="6"/>
  <c r="BR19" i="6" s="1"/>
  <c r="BP17" i="6"/>
  <c r="BR17" i="6" s="1"/>
  <c r="BP15" i="6"/>
  <c r="BR15" i="6" s="1"/>
  <c r="BP13" i="6"/>
  <c r="BR13" i="6" s="1"/>
  <c r="BP11" i="6"/>
  <c r="BR11" i="6" s="1"/>
  <c r="BP9" i="6"/>
  <c r="BR9" i="6" s="1"/>
  <c r="BP7" i="6"/>
  <c r="BM20" i="6"/>
  <c r="BO20" i="6" s="1"/>
  <c r="BM18" i="6"/>
  <c r="BM16" i="6"/>
  <c r="BO16" i="6" s="1"/>
  <c r="BM14" i="6"/>
  <c r="BM12" i="6"/>
  <c r="BO12" i="6" s="1"/>
  <c r="BM10" i="6"/>
  <c r="BM8" i="6"/>
  <c r="BO8" i="6" s="1"/>
  <c r="BJ21" i="6"/>
  <c r="BJ19" i="6"/>
  <c r="BJ17" i="6"/>
  <c r="BJ15" i="6"/>
  <c r="BL15" i="6" s="1"/>
  <c r="BK13" i="6"/>
  <c r="BK11" i="6"/>
  <c r="BJ10" i="6"/>
  <c r="BJ8" i="6"/>
  <c r="BL8" i="6" s="1"/>
  <c r="BG21" i="6"/>
  <c r="BG19" i="6"/>
  <c r="BG17" i="6"/>
  <c r="BG15" i="6"/>
  <c r="BG13" i="6"/>
  <c r="BG11" i="6"/>
  <c r="BG9" i="6"/>
  <c r="BG7" i="6"/>
  <c r="BD20" i="6"/>
  <c r="CH21" i="6"/>
  <c r="CJ21" i="6" s="1"/>
  <c r="CH19" i="6"/>
  <c r="CJ19" i="6" s="1"/>
  <c r="CH17" i="6"/>
  <c r="CJ17" i="6" s="1"/>
  <c r="CH15" i="6"/>
  <c r="CJ15" i="6" s="1"/>
  <c r="CH13" i="6"/>
  <c r="CJ13" i="6" s="1"/>
  <c r="CH11" i="6"/>
  <c r="CJ11" i="6" s="1"/>
  <c r="CH9" i="6"/>
  <c r="CJ9" i="6" s="1"/>
  <c r="CH7" i="6"/>
  <c r="CE20" i="6"/>
  <c r="CG20" i="6" s="1"/>
  <c r="CE18" i="6"/>
  <c r="CG18" i="6" s="1"/>
  <c r="CE16" i="6"/>
  <c r="CG16" i="6" s="1"/>
  <c r="CE14" i="6"/>
  <c r="CG14" i="6" s="1"/>
  <c r="CE12" i="6"/>
  <c r="CG12" i="6" s="1"/>
  <c r="CE10" i="6"/>
  <c r="CG10" i="6" s="1"/>
  <c r="CE8" i="6"/>
  <c r="CG8" i="6" s="1"/>
  <c r="CB21" i="6"/>
  <c r="CD21" i="6" s="1"/>
  <c r="CB19" i="6"/>
  <c r="CB17" i="6"/>
  <c r="CD17" i="6" s="1"/>
  <c r="CB15" i="6"/>
  <c r="CD15" i="6" s="1"/>
  <c r="CB13" i="6"/>
  <c r="CD13" i="6" s="1"/>
  <c r="CB11" i="6"/>
  <c r="CC9" i="6"/>
  <c r="CC7" i="6"/>
  <c r="BZ20" i="6"/>
  <c r="BZ18" i="6"/>
  <c r="BZ16" i="6"/>
  <c r="BZ14" i="6"/>
  <c r="BZ12" i="6"/>
  <c r="BZ10" i="6"/>
  <c r="BZ8" i="6"/>
  <c r="BW21" i="6"/>
  <c r="BW19" i="6"/>
  <c r="BW17" i="6"/>
  <c r="BW15" i="6"/>
  <c r="BV14" i="6"/>
  <c r="BX14" i="6" s="1"/>
  <c r="BV12" i="6"/>
  <c r="BX12" i="6" s="1"/>
  <c r="BW10" i="6"/>
  <c r="BW8" i="6"/>
  <c r="BT21" i="6"/>
  <c r="BT19" i="6"/>
  <c r="BT17" i="6"/>
  <c r="BT15" i="6"/>
  <c r="BT13" i="6"/>
  <c r="BT11" i="6"/>
  <c r="BT9" i="6"/>
  <c r="BT7" i="6"/>
  <c r="BQ20" i="6"/>
  <c r="BQ18" i="6"/>
  <c r="BQ16" i="6"/>
  <c r="BQ14" i="6"/>
  <c r="BQ12" i="6"/>
  <c r="BQ10" i="6"/>
  <c r="BQ8" i="6"/>
  <c r="BN21" i="6"/>
  <c r="BN19" i="6"/>
  <c r="BN17" i="6"/>
  <c r="BN15" i="6"/>
  <c r="BN13" i="6"/>
  <c r="BN11" i="6"/>
  <c r="BN9" i="6"/>
  <c r="BN7" i="6"/>
  <c r="BK20" i="6"/>
  <c r="BK18" i="6"/>
  <c r="BK16" i="6"/>
  <c r="BJ13" i="6"/>
  <c r="BJ11" i="6"/>
  <c r="BK9" i="6"/>
  <c r="BK7" i="6"/>
  <c r="BH20" i="6"/>
  <c r="BH18" i="6"/>
  <c r="BH16" i="6"/>
  <c r="BH14" i="6"/>
  <c r="BH12" i="6"/>
  <c r="BH10" i="6"/>
  <c r="BH8" i="6"/>
  <c r="BE21" i="6"/>
  <c r="BE19" i="6"/>
  <c r="BE17" i="6"/>
  <c r="BE15" i="6"/>
  <c r="BE13" i="6"/>
  <c r="BE11" i="6"/>
  <c r="BE9" i="6"/>
  <c r="BE7" i="6"/>
  <c r="BB20" i="6"/>
  <c r="CI20" i="6"/>
  <c r="CI18" i="6"/>
  <c r="CI16" i="6"/>
  <c r="CI14" i="6"/>
  <c r="CI12" i="6"/>
  <c r="CI10" i="6"/>
  <c r="CI8" i="6"/>
  <c r="CF21" i="6"/>
  <c r="CF19" i="6"/>
  <c r="CF17" i="6"/>
  <c r="CF15" i="6"/>
  <c r="CF13" i="6"/>
  <c r="CF11" i="6"/>
  <c r="CF9" i="6"/>
  <c r="CF7" i="6"/>
  <c r="CC20" i="6"/>
  <c r="CC18" i="6"/>
  <c r="CC16" i="6"/>
  <c r="CC14" i="6"/>
  <c r="CC12" i="6"/>
  <c r="CB9" i="6"/>
  <c r="CD9" i="6" s="1"/>
  <c r="CB7" i="6"/>
  <c r="BY20" i="6"/>
  <c r="CA20" i="6" s="1"/>
  <c r="BY18" i="6"/>
  <c r="CA18" i="6" s="1"/>
  <c r="BY16" i="6"/>
  <c r="CA16" i="6" s="1"/>
  <c r="BY14" i="6"/>
  <c r="CA14" i="6" s="1"/>
  <c r="BY12" i="6"/>
  <c r="CA12" i="6" s="1"/>
  <c r="BY10" i="6"/>
  <c r="CA10" i="6" s="1"/>
  <c r="BY8" i="6"/>
  <c r="CA8" i="6" s="1"/>
  <c r="BV21" i="6"/>
  <c r="BX21" i="6" s="1"/>
  <c r="BV19" i="6"/>
  <c r="BX19" i="6" s="1"/>
  <c r="BV17" i="6"/>
  <c r="BX17" i="6" s="1"/>
  <c r="BV15" i="6"/>
  <c r="BX15" i="6" s="1"/>
  <c r="BW13" i="6"/>
  <c r="BW11" i="6"/>
  <c r="BV10" i="6"/>
  <c r="BX10" i="6" s="1"/>
  <c r="BV8" i="6"/>
  <c r="BX8" i="6" s="1"/>
  <c r="BS21" i="6"/>
  <c r="BU21" i="6" s="1"/>
  <c r="BS19" i="6"/>
  <c r="BU19" i="6" s="1"/>
  <c r="BS17" i="6"/>
  <c r="BU17" i="6" s="1"/>
  <c r="BS15" i="6"/>
  <c r="BU15" i="6" s="1"/>
  <c r="BS13" i="6"/>
  <c r="BU13" i="6" s="1"/>
  <c r="BS11" i="6"/>
  <c r="BU11" i="6" s="1"/>
  <c r="BS9" i="6"/>
  <c r="BU9" i="6" s="1"/>
  <c r="BS7" i="6"/>
  <c r="BP20" i="6"/>
  <c r="BR20" i="6" s="1"/>
  <c r="BP18" i="6"/>
  <c r="BR18" i="6" s="1"/>
  <c r="BP16" i="6"/>
  <c r="BR16" i="6" s="1"/>
  <c r="BP14" i="6"/>
  <c r="BR14" i="6" s="1"/>
  <c r="BP12" i="6"/>
  <c r="BR12" i="6" s="1"/>
  <c r="BP10" i="6"/>
  <c r="BR10" i="6" s="1"/>
  <c r="BP8" i="6"/>
  <c r="BR8" i="6" s="1"/>
  <c r="BM21" i="6"/>
  <c r="BM19" i="6"/>
  <c r="BO19" i="6" s="1"/>
  <c r="BM17" i="6"/>
  <c r="BM15" i="6"/>
  <c r="BM13" i="6"/>
  <c r="BM11" i="6"/>
  <c r="BM9" i="6"/>
  <c r="BM7" i="6"/>
  <c r="BJ20" i="6"/>
  <c r="BJ18" i="6"/>
  <c r="BJ16" i="6"/>
  <c r="BK14" i="6"/>
  <c r="BK12" i="6"/>
  <c r="BJ9" i="6"/>
  <c r="BJ7" i="6"/>
  <c r="BG20" i="6"/>
  <c r="BG18" i="6"/>
  <c r="BG16" i="6"/>
  <c r="BG14" i="6"/>
  <c r="BG12" i="6"/>
  <c r="BG10" i="6"/>
  <c r="BG8" i="6"/>
  <c r="BD21" i="6"/>
  <c r="BD19" i="6"/>
  <c r="BD17" i="6"/>
  <c r="BD15" i="6"/>
  <c r="BD13" i="6"/>
  <c r="BD11" i="6"/>
  <c r="BD9" i="6"/>
  <c r="BD7" i="6"/>
  <c r="BA20" i="6"/>
  <c r="BB8" i="6"/>
  <c r="BD14" i="6"/>
  <c r="BA21" i="6"/>
  <c r="BC21" i="6" s="1"/>
  <c r="BB17" i="6"/>
  <c r="BB15" i="6"/>
  <c r="BB13" i="6"/>
  <c r="BB11" i="6"/>
  <c r="BB9" i="6"/>
  <c r="BB7" i="6"/>
  <c r="BD12" i="6"/>
  <c r="BA19" i="6"/>
  <c r="BC19" i="6" s="1"/>
  <c r="BA17" i="6"/>
  <c r="BC17" i="6" s="1"/>
  <c r="BA15" i="6"/>
  <c r="BC15" i="6" s="1"/>
  <c r="BA13" i="6"/>
  <c r="BC13" i="6" s="1"/>
  <c r="BA11" i="6"/>
  <c r="BC11" i="6" s="1"/>
  <c r="BA9" i="6"/>
  <c r="BC9" i="6" s="1"/>
  <c r="BA7" i="6"/>
  <c r="BD18" i="6"/>
  <c r="BD10" i="6"/>
  <c r="BB18" i="6"/>
  <c r="BB16" i="6"/>
  <c r="BB14" i="6"/>
  <c r="BB12" i="6"/>
  <c r="BB10" i="6"/>
  <c r="BD16" i="6"/>
  <c r="BD8" i="6"/>
  <c r="BF8" i="6" s="1"/>
  <c r="BA18" i="6"/>
  <c r="BC18" i="6" s="1"/>
  <c r="BA16" i="6"/>
  <c r="BA14" i="6"/>
  <c r="BA12" i="6"/>
  <c r="BC12" i="6" s="1"/>
  <c r="BA10" i="6"/>
  <c r="BC10" i="6" s="1"/>
  <c r="BA8" i="6"/>
  <c r="B10" i="5"/>
  <c r="I16" i="6"/>
  <c r="H13" i="6"/>
  <c r="J13" i="6" s="1"/>
  <c r="H11" i="6"/>
  <c r="J11" i="6" s="1"/>
  <c r="I10" i="6"/>
  <c r="B17" i="5"/>
  <c r="B12" i="5"/>
  <c r="I11" i="6"/>
  <c r="I19" i="6"/>
  <c r="H12" i="6"/>
  <c r="J12" i="6" s="1"/>
  <c r="H20" i="6"/>
  <c r="J20" i="6" s="1"/>
  <c r="B16" i="5"/>
  <c r="B20" i="5"/>
  <c r="I20" i="6"/>
  <c r="H17" i="6"/>
  <c r="J17" i="6" s="1"/>
  <c r="H19" i="6"/>
  <c r="J19" i="6" s="1"/>
  <c r="I14" i="6"/>
  <c r="B13" i="5"/>
  <c r="B18" i="5"/>
  <c r="I13" i="6"/>
  <c r="I21" i="6"/>
  <c r="H14" i="6"/>
  <c r="J14" i="6" s="1"/>
  <c r="B8" i="5"/>
  <c r="I8" i="6"/>
  <c r="H15" i="6"/>
  <c r="J15" i="6" s="1"/>
  <c r="H21" i="6"/>
  <c r="J21" i="6" s="1"/>
  <c r="B14" i="5"/>
  <c r="I18" i="6"/>
  <c r="B6" i="5"/>
  <c r="B9" i="5"/>
  <c r="I7" i="6"/>
  <c r="I15" i="6"/>
  <c r="H8" i="6"/>
  <c r="J8" i="6" s="1"/>
  <c r="H16" i="6"/>
  <c r="J16" i="6" s="1"/>
  <c r="B19" i="5"/>
  <c r="I12" i="6"/>
  <c r="H9" i="6"/>
  <c r="J9" i="6" s="1"/>
  <c r="H7" i="6"/>
  <c r="J7" i="6" s="1"/>
  <c r="B15" i="5"/>
  <c r="B11" i="5"/>
  <c r="B7" i="5"/>
  <c r="I9" i="6"/>
  <c r="I17" i="6"/>
  <c r="H10" i="6"/>
  <c r="J10" i="6" s="1"/>
  <c r="H18" i="6"/>
  <c r="J18" i="6" s="1"/>
  <c r="E10" i="5"/>
  <c r="E18" i="5"/>
  <c r="E16" i="5"/>
  <c r="Z17" i="6"/>
  <c r="Z9" i="6"/>
  <c r="AA18" i="6"/>
  <c r="AA10" i="6"/>
  <c r="AA11" i="6"/>
  <c r="Z14" i="6"/>
  <c r="AA13" i="6"/>
  <c r="Z12" i="6"/>
  <c r="AB12" i="6" s="1"/>
  <c r="AL20" i="6"/>
  <c r="AL12" i="6"/>
  <c r="AM17" i="6"/>
  <c r="AM9" i="6"/>
  <c r="AL17" i="6"/>
  <c r="AL9" i="6"/>
  <c r="AM18" i="6"/>
  <c r="AM10" i="6"/>
  <c r="AX14" i="6"/>
  <c r="AY13" i="6"/>
  <c r="AY21" i="6"/>
  <c r="AX13" i="6"/>
  <c r="AY20" i="6"/>
  <c r="AY12" i="6"/>
  <c r="T19" i="6"/>
  <c r="T11" i="6"/>
  <c r="U20" i="6"/>
  <c r="U12" i="6"/>
  <c r="U15" i="6"/>
  <c r="T18" i="6"/>
  <c r="U17" i="6"/>
  <c r="T16" i="6"/>
  <c r="K19" i="6"/>
  <c r="L20" i="6"/>
  <c r="L15" i="6"/>
  <c r="K7" i="6"/>
  <c r="L12" i="6"/>
  <c r="L17" i="6"/>
  <c r="K8" i="6"/>
  <c r="L11" i="6"/>
  <c r="AI19" i="6"/>
  <c r="AK19" i="6" s="1"/>
  <c r="AI11" i="6"/>
  <c r="AK11" i="6" s="1"/>
  <c r="AJ20" i="6"/>
  <c r="AJ12" i="6"/>
  <c r="AJ15" i="6"/>
  <c r="AI18" i="6"/>
  <c r="AK18" i="6" s="1"/>
  <c r="AJ17" i="6"/>
  <c r="AI16" i="6"/>
  <c r="AK16" i="6" s="1"/>
  <c r="AF15" i="6"/>
  <c r="AF7" i="6"/>
  <c r="AG16" i="6"/>
  <c r="AG8" i="6"/>
  <c r="AG7" i="6"/>
  <c r="AF10" i="6"/>
  <c r="AG9" i="6"/>
  <c r="AF8" i="6"/>
  <c r="Q21" i="6"/>
  <c r="S21" i="6" s="1"/>
  <c r="Q13" i="6"/>
  <c r="S13" i="6" s="1"/>
  <c r="R14" i="6"/>
  <c r="R19" i="6"/>
  <c r="R21" i="6"/>
  <c r="Q20" i="6"/>
  <c r="S20" i="6" s="1"/>
  <c r="N17" i="6"/>
  <c r="N9" i="6"/>
  <c r="O18" i="6"/>
  <c r="O10" i="6"/>
  <c r="O11" i="6"/>
  <c r="N14" i="6"/>
  <c r="E17" i="5"/>
  <c r="E19" i="5"/>
  <c r="E12" i="5"/>
  <c r="E11" i="5"/>
  <c r="Z15" i="6"/>
  <c r="Z7" i="6"/>
  <c r="AB7" i="6" s="1"/>
  <c r="AA16" i="6"/>
  <c r="AA8" i="6"/>
  <c r="AA7" i="6"/>
  <c r="Z10" i="6"/>
  <c r="AA9" i="6"/>
  <c r="Z8" i="6"/>
  <c r="AL18" i="6"/>
  <c r="AL10" i="6"/>
  <c r="AM15" i="6"/>
  <c r="AM7" i="6"/>
  <c r="AL15" i="6"/>
  <c r="AL7" i="6"/>
  <c r="AM16" i="6"/>
  <c r="AM8" i="6"/>
  <c r="AX20" i="6"/>
  <c r="AZ20" i="6" s="1"/>
  <c r="AX12" i="6"/>
  <c r="AZ12" i="6" s="1"/>
  <c r="AY19" i="6"/>
  <c r="AY11" i="6"/>
  <c r="AX19" i="6"/>
  <c r="AX11" i="6"/>
  <c r="AY18" i="6"/>
  <c r="AY10" i="6"/>
  <c r="T17" i="6"/>
  <c r="T9" i="6"/>
  <c r="U18" i="6"/>
  <c r="U10" i="6"/>
  <c r="U11" i="6"/>
  <c r="T14" i="6"/>
  <c r="U13" i="6"/>
  <c r="T12" i="6"/>
  <c r="K17" i="6"/>
  <c r="L18" i="6"/>
  <c r="K13" i="6"/>
  <c r="L10" i="6"/>
  <c r="K14" i="6"/>
  <c r="K20" i="6"/>
  <c r="L9" i="6"/>
  <c r="AI17" i="6"/>
  <c r="AK17" i="6" s="1"/>
  <c r="AI9" i="6"/>
  <c r="AK9" i="6" s="1"/>
  <c r="AJ18" i="6"/>
  <c r="AJ10" i="6"/>
  <c r="AJ11" i="6"/>
  <c r="AI14" i="6"/>
  <c r="AK14" i="6" s="1"/>
  <c r="AJ13" i="6"/>
  <c r="AI12" i="6"/>
  <c r="AK12" i="6" s="1"/>
  <c r="AF21" i="6"/>
  <c r="AF13" i="6"/>
  <c r="AG14" i="6"/>
  <c r="AG19" i="6"/>
  <c r="AG21" i="6"/>
  <c r="AF20" i="6"/>
  <c r="Q19" i="6"/>
  <c r="S19" i="6" s="1"/>
  <c r="Q11" i="6"/>
  <c r="S11" i="6" s="1"/>
  <c r="R20" i="6"/>
  <c r="R12" i="6"/>
  <c r="R15" i="6"/>
  <c r="Q18" i="6"/>
  <c r="S18" i="6" s="1"/>
  <c r="R17" i="6"/>
  <c r="Q16" i="6"/>
  <c r="S16" i="6" s="1"/>
  <c r="N15" i="6"/>
  <c r="N7" i="6"/>
  <c r="O16" i="6"/>
  <c r="O8" i="6"/>
  <c r="O7" i="6"/>
  <c r="E13" i="5"/>
  <c r="G13" i="5" s="1"/>
  <c r="E14" i="5"/>
  <c r="E7" i="5"/>
  <c r="E6" i="5"/>
  <c r="Z21" i="6"/>
  <c r="Z13" i="6"/>
  <c r="AA14" i="6"/>
  <c r="AA19" i="6"/>
  <c r="AA21" i="6"/>
  <c r="Z20" i="6"/>
  <c r="AL16" i="6"/>
  <c r="AM21" i="6"/>
  <c r="AM13" i="6"/>
  <c r="AL21" i="6"/>
  <c r="AL13" i="6"/>
  <c r="AM14" i="6"/>
  <c r="AL8" i="6"/>
  <c r="AX18" i="6"/>
  <c r="AZ18" i="6" s="1"/>
  <c r="AX10" i="6"/>
  <c r="AZ10" i="6" s="1"/>
  <c r="AY17" i="6"/>
  <c r="AY9" i="6"/>
  <c r="AX17" i="6"/>
  <c r="AX9" i="6"/>
  <c r="AY16" i="6"/>
  <c r="AY8" i="6"/>
  <c r="T15" i="6"/>
  <c r="T7" i="6"/>
  <c r="U16" i="6"/>
  <c r="U8" i="6"/>
  <c r="U7" i="6"/>
  <c r="T10" i="6"/>
  <c r="U9" i="6"/>
  <c r="T8" i="6"/>
  <c r="K15" i="6"/>
  <c r="L16" i="6"/>
  <c r="K11" i="6"/>
  <c r="K18" i="6"/>
  <c r="L8" i="6"/>
  <c r="K12" i="6"/>
  <c r="K16" i="6"/>
  <c r="L7" i="6"/>
  <c r="AI15" i="6"/>
  <c r="AK15" i="6" s="1"/>
  <c r="AI7" i="6"/>
  <c r="AJ16" i="6"/>
  <c r="AJ8" i="6"/>
  <c r="AJ7" i="6"/>
  <c r="AI10" i="6"/>
  <c r="AK10" i="6" s="1"/>
  <c r="AJ9" i="6"/>
  <c r="AI8" i="6"/>
  <c r="AK8" i="6" s="1"/>
  <c r="AF19" i="6"/>
  <c r="AF11" i="6"/>
  <c r="AG20" i="6"/>
  <c r="AG12" i="6"/>
  <c r="AG15" i="6"/>
  <c r="AF18" i="6"/>
  <c r="AG17" i="6"/>
  <c r="AF16" i="6"/>
  <c r="Q17" i="6"/>
  <c r="S17" i="6" s="1"/>
  <c r="Q9" i="6"/>
  <c r="S9" i="6" s="1"/>
  <c r="R18" i="6"/>
  <c r="R10" i="6"/>
  <c r="R11" i="6"/>
  <c r="Q14" i="6"/>
  <c r="S14" i="6" s="1"/>
  <c r="R13" i="6"/>
  <c r="Q12" i="6"/>
  <c r="S12" i="6" s="1"/>
  <c r="N21" i="6"/>
  <c r="N13" i="6"/>
  <c r="O14" i="6"/>
  <c r="O19" i="6"/>
  <c r="O21" i="6"/>
  <c r="E9" i="5"/>
  <c r="E8" i="5"/>
  <c r="G8" i="5" s="1"/>
  <c r="E15" i="5"/>
  <c r="G15" i="5" s="1"/>
  <c r="E20" i="5"/>
  <c r="Z19" i="6"/>
  <c r="Z11" i="6"/>
  <c r="AB11" i="6" s="1"/>
  <c r="AA20" i="6"/>
  <c r="AA12" i="6"/>
  <c r="AA15" i="6"/>
  <c r="Z18" i="6"/>
  <c r="AA17" i="6"/>
  <c r="Z16" i="6"/>
  <c r="AL14" i="6"/>
  <c r="AM19" i="6"/>
  <c r="AM11" i="6"/>
  <c r="AL19" i="6"/>
  <c r="AL11" i="6"/>
  <c r="AM20" i="6"/>
  <c r="AM12" i="6"/>
  <c r="AX21" i="6"/>
  <c r="AZ21" i="6" s="1"/>
  <c r="AX16" i="6"/>
  <c r="AX8" i="6"/>
  <c r="AZ8" i="6" s="1"/>
  <c r="AY15" i="6"/>
  <c r="AY7" i="6"/>
  <c r="AX15" i="6"/>
  <c r="AX7" i="6"/>
  <c r="AY14" i="6"/>
  <c r="T21" i="6"/>
  <c r="T13" i="6"/>
  <c r="U14" i="6"/>
  <c r="U19" i="6"/>
  <c r="U21" i="6"/>
  <c r="T20" i="6"/>
  <c r="K21" i="6"/>
  <c r="L19" i="6"/>
  <c r="K9" i="6"/>
  <c r="L14" i="6"/>
  <c r="L21" i="6"/>
  <c r="K10" i="6"/>
  <c r="L13" i="6"/>
  <c r="AI21" i="6"/>
  <c r="AK21" i="6" s="1"/>
  <c r="AI13" i="6"/>
  <c r="AK13" i="6" s="1"/>
  <c r="AJ14" i="6"/>
  <c r="AJ19" i="6"/>
  <c r="AJ21" i="6"/>
  <c r="AI20" i="6"/>
  <c r="AK20" i="6" s="1"/>
  <c r="AF17" i="6"/>
  <c r="AF9" i="6"/>
  <c r="AG18" i="6"/>
  <c r="AG10" i="6"/>
  <c r="AG11" i="6"/>
  <c r="AF14" i="6"/>
  <c r="AG13" i="6"/>
  <c r="AF12" i="6"/>
  <c r="Q15" i="6"/>
  <c r="S15" i="6" s="1"/>
  <c r="Q7" i="6"/>
  <c r="R16" i="6"/>
  <c r="R8" i="6"/>
  <c r="R7" i="6"/>
  <c r="Q10" i="6"/>
  <c r="S10" i="6" s="1"/>
  <c r="R9" i="6"/>
  <c r="Q8" i="6"/>
  <c r="S8" i="6" s="1"/>
  <c r="N19" i="6"/>
  <c r="N11" i="6"/>
  <c r="O20" i="6"/>
  <c r="O12" i="6"/>
  <c r="O15" i="6"/>
  <c r="N18" i="6"/>
  <c r="O17" i="6"/>
  <c r="N16" i="6"/>
  <c r="W19" i="6"/>
  <c r="W11" i="6"/>
  <c r="X20" i="6"/>
  <c r="X12" i="6"/>
  <c r="X15" i="6"/>
  <c r="W18" i="6"/>
  <c r="AU15" i="6"/>
  <c r="AU8" i="6"/>
  <c r="N10" i="6"/>
  <c r="N12" i="6"/>
  <c r="W15" i="6"/>
  <c r="X10" i="6"/>
  <c r="X7" i="6"/>
  <c r="X21" i="6"/>
  <c r="W20" i="6"/>
  <c r="AV21" i="6"/>
  <c r="AU21" i="6"/>
  <c r="O13" i="6"/>
  <c r="N8" i="6"/>
  <c r="W13" i="6"/>
  <c r="X18" i="6"/>
  <c r="X8" i="6"/>
  <c r="X17" i="6"/>
  <c r="W16" i="6"/>
  <c r="AU20" i="6"/>
  <c r="AU12" i="6"/>
  <c r="AV19" i="6"/>
  <c r="AV11" i="6"/>
  <c r="AU19" i="6"/>
  <c r="AU11" i="6"/>
  <c r="AV20" i="6"/>
  <c r="AV12" i="6"/>
  <c r="O9" i="6"/>
  <c r="W21" i="6"/>
  <c r="W9" i="6"/>
  <c r="X16" i="6"/>
  <c r="X19" i="6"/>
  <c r="W14" i="6"/>
  <c r="X13" i="6"/>
  <c r="W12" i="6"/>
  <c r="AU18" i="6"/>
  <c r="AU10" i="6"/>
  <c r="AV17" i="6"/>
  <c r="AV9" i="6"/>
  <c r="AU17" i="6"/>
  <c r="AU9" i="6"/>
  <c r="AV18" i="6"/>
  <c r="AV10" i="6"/>
  <c r="N20" i="6"/>
  <c r="W17" i="6"/>
  <c r="W7" i="6"/>
  <c r="X14" i="6"/>
  <c r="X11" i="6"/>
  <c r="W10" i="6"/>
  <c r="X9" i="6"/>
  <c r="W8" i="6"/>
  <c r="AU16" i="6"/>
  <c r="AV15" i="6"/>
  <c r="AV7" i="6"/>
  <c r="AU7" i="6"/>
  <c r="AV16" i="6"/>
  <c r="AV8" i="6"/>
  <c r="AU14" i="6"/>
  <c r="AV13" i="6"/>
  <c r="AU13" i="6"/>
  <c r="AV14" i="6"/>
  <c r="H17" i="5"/>
  <c r="H11" i="5"/>
  <c r="AC13" i="6"/>
  <c r="AC20" i="6"/>
  <c r="AP21" i="6"/>
  <c r="AO21" i="6"/>
  <c r="AR10" i="6"/>
  <c r="AT10" i="6" s="1"/>
  <c r="AS9" i="6"/>
  <c r="AR9" i="6"/>
  <c r="AT9" i="6" s="1"/>
  <c r="AS10" i="6"/>
  <c r="AP11" i="6"/>
  <c r="AP20" i="6"/>
  <c r="AR8" i="6"/>
  <c r="AT8" i="6" s="1"/>
  <c r="AR15" i="6"/>
  <c r="AT15" i="6" s="1"/>
  <c r="AS8" i="6"/>
  <c r="AS21" i="6"/>
  <c r="AS14" i="6"/>
  <c r="H13" i="5"/>
  <c r="J13" i="5" s="1"/>
  <c r="H19" i="5"/>
  <c r="H12" i="5"/>
  <c r="J12" i="5" s="1"/>
  <c r="H6" i="5"/>
  <c r="AC19" i="6"/>
  <c r="AC11" i="6"/>
  <c r="AD20" i="6"/>
  <c r="AD12" i="6"/>
  <c r="AD15" i="6"/>
  <c r="AC18" i="6"/>
  <c r="AD17" i="6"/>
  <c r="AC16" i="6"/>
  <c r="AO20" i="6"/>
  <c r="AP19" i="6"/>
  <c r="AO11" i="6"/>
  <c r="AS15" i="6"/>
  <c r="AR7" i="6"/>
  <c r="AR21" i="6"/>
  <c r="AT21" i="6" s="1"/>
  <c r="H9" i="5"/>
  <c r="H14" i="5"/>
  <c r="H7" i="5"/>
  <c r="H15" i="5"/>
  <c r="J15" i="5" s="1"/>
  <c r="AC17" i="6"/>
  <c r="AC9" i="6"/>
  <c r="AD18" i="6"/>
  <c r="AD10" i="6"/>
  <c r="AD11" i="6"/>
  <c r="AC14" i="6"/>
  <c r="AD13" i="6"/>
  <c r="AC12" i="6"/>
  <c r="AO18" i="6"/>
  <c r="AO10" i="6"/>
  <c r="AP17" i="6"/>
  <c r="AP9" i="6"/>
  <c r="AO17" i="6"/>
  <c r="AO9" i="6"/>
  <c r="AP18" i="6"/>
  <c r="AP10" i="6"/>
  <c r="AS13" i="6"/>
  <c r="H20" i="5"/>
  <c r="H8" i="5"/>
  <c r="H16" i="5"/>
  <c r="AC15" i="6"/>
  <c r="AC7" i="6"/>
  <c r="AD16" i="6"/>
  <c r="AD8" i="6"/>
  <c r="AD7" i="6"/>
  <c r="AC10" i="6"/>
  <c r="AD9" i="6"/>
  <c r="AC8" i="6"/>
  <c r="AO16" i="6"/>
  <c r="AO8" i="6"/>
  <c r="AP15" i="6"/>
  <c r="AP7" i="6"/>
  <c r="AO15" i="6"/>
  <c r="AO7" i="6"/>
  <c r="AP16" i="6"/>
  <c r="AP8" i="6"/>
  <c r="AR20" i="6"/>
  <c r="AT20" i="6" s="1"/>
  <c r="AR12" i="6"/>
  <c r="AT12" i="6" s="1"/>
  <c r="AS19" i="6"/>
  <c r="AS11" i="6"/>
  <c r="AR19" i="6"/>
  <c r="AT19" i="6" s="1"/>
  <c r="AR11" i="6"/>
  <c r="AT11" i="6" s="1"/>
  <c r="AS20" i="6"/>
  <c r="AS12" i="6"/>
  <c r="H10" i="5"/>
  <c r="H18" i="5"/>
  <c r="AC21" i="6"/>
  <c r="AD14" i="6"/>
  <c r="AD19" i="6"/>
  <c r="AD21" i="6"/>
  <c r="AO14" i="6"/>
  <c r="AP13" i="6"/>
  <c r="AO13" i="6"/>
  <c r="AP14" i="6"/>
  <c r="AR18" i="6"/>
  <c r="AT18" i="6" s="1"/>
  <c r="AS17" i="6"/>
  <c r="AR17" i="6"/>
  <c r="AT17" i="6" s="1"/>
  <c r="AS18" i="6"/>
  <c r="AO12" i="6"/>
  <c r="AO19" i="6"/>
  <c r="AP12" i="6"/>
  <c r="AR16" i="6"/>
  <c r="AT16" i="6" s="1"/>
  <c r="AS7" i="6"/>
  <c r="AS16" i="6"/>
  <c r="AR14" i="6"/>
  <c r="AT14" i="6" s="1"/>
  <c r="AR13" i="6"/>
  <c r="AT13" i="6" s="1"/>
  <c r="K15" i="5"/>
  <c r="K18" i="5"/>
  <c r="K11" i="5"/>
  <c r="K17" i="5"/>
  <c r="K19" i="5"/>
  <c r="K12" i="5"/>
  <c r="K6" i="5"/>
  <c r="K13" i="5"/>
  <c r="M13" i="5" s="1"/>
  <c r="K14" i="5"/>
  <c r="K7" i="5"/>
  <c r="K20" i="5"/>
  <c r="K9" i="5"/>
  <c r="K8" i="5"/>
  <c r="K16" i="5"/>
  <c r="K10" i="5"/>
  <c r="N14" i="5"/>
  <c r="N13" i="5"/>
  <c r="P13" i="5" s="1"/>
  <c r="N19" i="5"/>
  <c r="N12" i="5"/>
  <c r="N10" i="5"/>
  <c r="N16" i="5"/>
  <c r="N8" i="5"/>
  <c r="P8" i="5" s="1"/>
  <c r="N6" i="5"/>
  <c r="N9" i="5"/>
  <c r="N15" i="5"/>
  <c r="N11" i="5"/>
  <c r="N18" i="5"/>
  <c r="N17" i="5"/>
  <c r="N20" i="5"/>
  <c r="N7" i="5"/>
  <c r="Q8" i="5"/>
  <c r="Q7" i="5"/>
  <c r="Q10" i="5"/>
  <c r="Q12" i="5"/>
  <c r="Q6" i="5"/>
  <c r="Q9" i="5"/>
  <c r="Q20" i="5"/>
  <c r="Q18" i="5"/>
  <c r="Q16" i="5"/>
  <c r="Q11" i="5"/>
  <c r="Q14" i="5"/>
  <c r="Q17" i="5"/>
  <c r="Q19" i="5"/>
  <c r="Q13" i="5"/>
  <c r="Q15" i="5"/>
  <c r="S15" i="5" s="1"/>
  <c r="T6" i="5"/>
  <c r="T9" i="5"/>
  <c r="T19" i="5"/>
  <c r="T20" i="5"/>
  <c r="T18" i="5"/>
  <c r="T16" i="5"/>
  <c r="T7" i="5"/>
  <c r="T14" i="5"/>
  <c r="T17" i="5"/>
  <c r="T8" i="5"/>
  <c r="T15" i="5"/>
  <c r="T10" i="5"/>
  <c r="T13" i="5"/>
  <c r="T11" i="5"/>
  <c r="T12" i="5"/>
  <c r="W14" i="5"/>
  <c r="W17" i="5"/>
  <c r="W8" i="5"/>
  <c r="W11" i="5"/>
  <c r="W6" i="5"/>
  <c r="Y6" i="5" s="1"/>
  <c r="W12" i="5"/>
  <c r="W16" i="5"/>
  <c r="W10" i="5"/>
  <c r="W13" i="5"/>
  <c r="Y13" i="5" s="1"/>
  <c r="W15" i="5"/>
  <c r="W19" i="5"/>
  <c r="W9" i="5"/>
  <c r="W7" i="5"/>
  <c r="W18" i="5"/>
  <c r="W20" i="5"/>
  <c r="Z11" i="5"/>
  <c r="Z19" i="5"/>
  <c r="Z9" i="5"/>
  <c r="Z6" i="5"/>
  <c r="C8" i="7"/>
  <c r="C14" i="7"/>
  <c r="C12" i="7"/>
  <c r="C21" i="7"/>
  <c r="C18" i="7"/>
  <c r="C19" i="7"/>
  <c r="C20" i="7"/>
  <c r="C7" i="7"/>
  <c r="C16" i="7"/>
  <c r="C13" i="7"/>
  <c r="C10" i="7"/>
  <c r="C11" i="7"/>
  <c r="C17" i="7"/>
  <c r="C15" i="7"/>
  <c r="C9" i="7"/>
  <c r="F12" i="7"/>
  <c r="F7" i="7"/>
  <c r="F8" i="7"/>
  <c r="F13" i="7"/>
  <c r="F11" i="7"/>
  <c r="F9" i="7"/>
  <c r="F20" i="7"/>
  <c r="F16" i="7"/>
  <c r="F15" i="7"/>
  <c r="F18" i="7"/>
  <c r="F10" i="7"/>
  <c r="F17" i="7"/>
  <c r="F21" i="7"/>
  <c r="F19" i="7"/>
  <c r="F14" i="7"/>
  <c r="I20" i="7"/>
  <c r="I15" i="7"/>
  <c r="I17" i="7"/>
  <c r="I19" i="7"/>
  <c r="I12" i="7"/>
  <c r="I21" i="7"/>
  <c r="I9" i="7"/>
  <c r="I11" i="7"/>
  <c r="I10" i="7"/>
  <c r="I16" i="7"/>
  <c r="I13" i="7"/>
  <c r="I8" i="7"/>
  <c r="I18" i="7"/>
  <c r="I14" i="7"/>
  <c r="I7" i="7"/>
  <c r="L8" i="7"/>
  <c r="L12" i="7"/>
  <c r="L15" i="7"/>
  <c r="L7" i="7"/>
  <c r="L17" i="7"/>
  <c r="L13" i="7"/>
  <c r="L9" i="7"/>
  <c r="L18" i="7"/>
  <c r="L10" i="7"/>
  <c r="L19" i="7"/>
  <c r="L21" i="7"/>
  <c r="L16" i="7"/>
  <c r="L20" i="7"/>
  <c r="L14" i="7"/>
  <c r="L11" i="7"/>
  <c r="O7" i="7"/>
  <c r="O17" i="7"/>
  <c r="O10" i="7"/>
  <c r="O13" i="7"/>
  <c r="O16" i="7"/>
  <c r="O12" i="7"/>
  <c r="O15" i="7"/>
  <c r="O11" i="7"/>
  <c r="O18" i="7"/>
  <c r="O20" i="7"/>
  <c r="O14" i="7"/>
  <c r="O8" i="7"/>
  <c r="O21" i="7"/>
  <c r="O19" i="7"/>
  <c r="O9" i="7"/>
  <c r="R16" i="7"/>
  <c r="R12" i="7"/>
  <c r="R15" i="7"/>
  <c r="R18" i="7"/>
  <c r="R8" i="7"/>
  <c r="R21" i="7"/>
  <c r="R20" i="7"/>
  <c r="R19" i="7"/>
  <c r="R7" i="7"/>
  <c r="R17" i="7"/>
  <c r="R10" i="7"/>
  <c r="R13" i="7"/>
  <c r="R11" i="7"/>
  <c r="R14" i="7"/>
  <c r="R9" i="7"/>
  <c r="U17" i="7"/>
  <c r="V17" i="7" s="1"/>
  <c r="U13" i="7"/>
  <c r="U20" i="7"/>
  <c r="U16" i="7"/>
  <c r="U10" i="7"/>
  <c r="U19" i="7"/>
  <c r="U11" i="7"/>
  <c r="U12" i="7"/>
  <c r="U8" i="7"/>
  <c r="U18" i="7"/>
  <c r="U21" i="7"/>
  <c r="U7" i="7"/>
  <c r="U9" i="7"/>
  <c r="U14" i="7"/>
  <c r="U15" i="7"/>
  <c r="X10" i="7"/>
  <c r="X7" i="7"/>
  <c r="X13" i="7"/>
  <c r="X21" i="7"/>
  <c r="X19" i="7"/>
  <c r="X18" i="7"/>
  <c r="X15" i="7"/>
  <c r="X11" i="7"/>
  <c r="X9" i="7"/>
  <c r="X12" i="7"/>
  <c r="X8" i="7"/>
  <c r="X17" i="7"/>
  <c r="X20" i="7"/>
  <c r="X14" i="7"/>
  <c r="X16" i="7"/>
  <c r="AA13" i="7"/>
  <c r="AA9" i="7"/>
  <c r="AA20" i="7"/>
  <c r="AA16" i="7"/>
  <c r="AA15" i="7"/>
  <c r="AA18" i="7"/>
  <c r="AA11" i="7"/>
  <c r="AA14" i="7"/>
  <c r="AA7" i="7"/>
  <c r="AA10" i="7"/>
  <c r="AA21" i="7"/>
  <c r="AA17" i="7"/>
  <c r="AA12" i="7"/>
  <c r="AA8" i="7"/>
  <c r="AA19" i="7"/>
  <c r="AF3" i="7"/>
  <c r="AC18" i="5"/>
  <c r="AC14" i="5"/>
  <c r="AC10" i="5"/>
  <c r="AC6" i="5"/>
  <c r="AC17" i="5"/>
  <c r="AC13" i="5"/>
  <c r="AC9" i="5"/>
  <c r="AC16" i="5"/>
  <c r="AC8" i="5"/>
  <c r="AC12" i="5"/>
  <c r="AC20" i="5"/>
  <c r="AC11" i="5"/>
  <c r="AC19" i="5"/>
  <c r="AC7" i="5"/>
  <c r="AC15" i="5"/>
  <c r="AI26" i="7"/>
  <c r="AI25" i="7" s="1"/>
  <c r="AI7" i="7" s="1"/>
  <c r="AD19" i="7"/>
  <c r="AD20" i="7"/>
  <c r="AD12" i="7"/>
  <c r="AD16" i="7"/>
  <c r="AD8" i="7"/>
  <c r="AD10" i="7"/>
  <c r="AD18" i="7"/>
  <c r="AD9" i="7"/>
  <c r="AD17" i="7"/>
  <c r="AD7" i="7"/>
  <c r="AD15" i="7"/>
  <c r="AD14" i="7"/>
  <c r="AD13" i="7"/>
  <c r="AD21" i="7"/>
  <c r="AD11" i="7"/>
  <c r="H5" i="6"/>
  <c r="I5" i="6"/>
  <c r="L5" i="6" s="1"/>
  <c r="O5" i="6" s="1"/>
  <c r="R5" i="6" s="1"/>
  <c r="U5" i="6" s="1"/>
  <c r="X5" i="6" s="1"/>
  <c r="AA5" i="6" s="1"/>
  <c r="AD5" i="6" s="1"/>
  <c r="AG5" i="6" s="1"/>
  <c r="AJ5" i="6" s="1"/>
  <c r="AM5" i="6" s="1"/>
  <c r="AP5" i="6" s="1"/>
  <c r="AS5" i="6" s="1"/>
  <c r="AV5" i="6" s="1"/>
  <c r="AY5" i="6" s="1"/>
  <c r="BB5" i="6" s="1"/>
  <c r="BE5" i="6" s="1"/>
  <c r="BH5" i="6" s="1"/>
  <c r="BK5" i="6" s="1"/>
  <c r="BN5" i="6" s="1"/>
  <c r="BQ5" i="6" s="1"/>
  <c r="BT5" i="6" s="1"/>
  <c r="BW5" i="6" s="1"/>
  <c r="BZ5" i="6" s="1"/>
  <c r="CC5" i="6" s="1"/>
  <c r="AD19" i="5"/>
  <c r="AD17" i="5"/>
  <c r="AD15" i="5"/>
  <c r="AD13" i="5"/>
  <c r="AD11" i="5"/>
  <c r="AD9" i="5"/>
  <c r="AD7" i="5"/>
  <c r="AA19" i="5"/>
  <c r="AA17" i="5"/>
  <c r="AA15" i="5"/>
  <c r="AA13" i="5"/>
  <c r="AA11" i="5"/>
  <c r="AA9" i="5"/>
  <c r="AA7" i="5"/>
  <c r="X19" i="5"/>
  <c r="X17" i="5"/>
  <c r="X15" i="5"/>
  <c r="X13" i="5"/>
  <c r="X11" i="5"/>
  <c r="X9" i="5"/>
  <c r="X7" i="5"/>
  <c r="U19" i="5"/>
  <c r="U17" i="5"/>
  <c r="AD20" i="5"/>
  <c r="AD18" i="5"/>
  <c r="AD16" i="5"/>
  <c r="AD14" i="5"/>
  <c r="AD12" i="5"/>
  <c r="AD10" i="5"/>
  <c r="AD8" i="5"/>
  <c r="AD6" i="5"/>
  <c r="AA20" i="5"/>
  <c r="AA18" i="5"/>
  <c r="AA16" i="5"/>
  <c r="AA14" i="5"/>
  <c r="AA12" i="5"/>
  <c r="AA10" i="5"/>
  <c r="AA8" i="5"/>
  <c r="AA6" i="5"/>
  <c r="X20" i="5"/>
  <c r="X18" i="5"/>
  <c r="X16" i="5"/>
  <c r="U15" i="5"/>
  <c r="U10" i="5"/>
  <c r="U7" i="5"/>
  <c r="R18" i="5"/>
  <c r="R15" i="5"/>
  <c r="R10" i="5"/>
  <c r="R8" i="5"/>
  <c r="R6" i="5"/>
  <c r="O20" i="5"/>
  <c r="O18" i="5"/>
  <c r="O16" i="5"/>
  <c r="O14" i="5"/>
  <c r="O12" i="5"/>
  <c r="O10" i="5"/>
  <c r="O8" i="5"/>
  <c r="O6" i="5"/>
  <c r="L20" i="5"/>
  <c r="L18" i="5"/>
  <c r="L16" i="5"/>
  <c r="L14" i="5"/>
  <c r="L12" i="5"/>
  <c r="L10" i="5"/>
  <c r="L8" i="5"/>
  <c r="L6" i="5"/>
  <c r="I20" i="5"/>
  <c r="I18" i="5"/>
  <c r="I16" i="5"/>
  <c r="I12" i="5"/>
  <c r="I10" i="5"/>
  <c r="I6" i="5"/>
  <c r="F18" i="5"/>
  <c r="F12" i="5"/>
  <c r="F8" i="5"/>
  <c r="C20" i="5"/>
  <c r="C16" i="5"/>
  <c r="C12" i="5"/>
  <c r="C8" i="5"/>
  <c r="C19" i="5"/>
  <c r="C13" i="5"/>
  <c r="X14" i="5"/>
  <c r="X10" i="5"/>
  <c r="X6" i="5"/>
  <c r="U18" i="5"/>
  <c r="U12" i="5"/>
  <c r="U9" i="5"/>
  <c r="R20" i="5"/>
  <c r="R17" i="5"/>
  <c r="R12" i="5"/>
  <c r="C11" i="5"/>
  <c r="U14" i="5"/>
  <c r="U11" i="5"/>
  <c r="U6" i="5"/>
  <c r="R19" i="5"/>
  <c r="R14" i="5"/>
  <c r="R11" i="5"/>
  <c r="R9" i="5"/>
  <c r="R7" i="5"/>
  <c r="O19" i="5"/>
  <c r="O17" i="5"/>
  <c r="O15" i="5"/>
  <c r="O13" i="5"/>
  <c r="O11" i="5"/>
  <c r="O9" i="5"/>
  <c r="O7" i="5"/>
  <c r="L19" i="5"/>
  <c r="L17" i="5"/>
  <c r="L15" i="5"/>
  <c r="L13" i="5"/>
  <c r="L11" i="5"/>
  <c r="L9" i="5"/>
  <c r="L7" i="5"/>
  <c r="I19" i="5"/>
  <c r="I17" i="5"/>
  <c r="I15" i="5"/>
  <c r="I13" i="5"/>
  <c r="I11" i="5"/>
  <c r="I9" i="5"/>
  <c r="I7" i="5"/>
  <c r="F19" i="5"/>
  <c r="F17" i="5"/>
  <c r="F15" i="5"/>
  <c r="F13" i="5"/>
  <c r="F11" i="5"/>
  <c r="F9" i="5"/>
  <c r="F7" i="5"/>
  <c r="C17" i="5"/>
  <c r="C9" i="5"/>
  <c r="X12" i="5"/>
  <c r="X8" i="5"/>
  <c r="U20" i="5"/>
  <c r="U16" i="5"/>
  <c r="U13" i="5"/>
  <c r="U8" i="5"/>
  <c r="R16" i="5"/>
  <c r="R13" i="5"/>
  <c r="I14" i="5"/>
  <c r="I8" i="5"/>
  <c r="F20" i="5"/>
  <c r="F16" i="5"/>
  <c r="F14" i="5"/>
  <c r="F10" i="5"/>
  <c r="F6" i="5"/>
  <c r="C18" i="5"/>
  <c r="C14" i="5"/>
  <c r="C10" i="5"/>
  <c r="C6" i="5"/>
  <c r="C15" i="5"/>
  <c r="C7" i="5"/>
  <c r="AF3" i="5"/>
  <c r="AF24" i="5"/>
  <c r="AG15" i="5" s="1"/>
  <c r="AI25" i="5"/>
  <c r="E2" i="12"/>
  <c r="E10" i="2" s="1"/>
  <c r="C3" i="3"/>
  <c r="D3" i="12" s="1"/>
  <c r="D11" i="2" s="1"/>
  <c r="CR24" i="6"/>
  <c r="BQ4" i="5"/>
  <c r="BT4" i="5" s="1"/>
  <c r="BW4" i="5" s="1"/>
  <c r="AY4" i="5"/>
  <c r="AX4" i="5"/>
  <c r="BP4" i="5"/>
  <c r="BS4" i="5" s="1"/>
  <c r="BV4" i="5" s="1"/>
  <c r="A24" i="4"/>
  <c r="A3" i="4"/>
  <c r="L10" i="2"/>
  <c r="Z10" i="2" s="1"/>
  <c r="H10" i="2"/>
  <c r="M10" i="2"/>
  <c r="P10" i="2"/>
  <c r="AD10" i="2" s="1"/>
  <c r="K10" i="2"/>
  <c r="Y10" i="2" s="1"/>
  <c r="I10" i="2"/>
  <c r="A13" i="18"/>
  <c r="B10" i="2"/>
  <c r="C10" i="2" s="1"/>
  <c r="B5" i="3"/>
  <c r="B6" i="3" s="1"/>
  <c r="C6" i="3" s="1"/>
  <c r="N9" i="2"/>
  <c r="F10" i="2"/>
  <c r="G9" i="2"/>
  <c r="S9" i="2"/>
  <c r="A190" i="2"/>
  <c r="A169" i="2"/>
  <c r="A13" i="2"/>
  <c r="A14" i="2" s="1"/>
  <c r="J9" i="2"/>
  <c r="R9" i="2"/>
  <c r="C4" i="3"/>
  <c r="B4" i="11"/>
  <c r="B5" i="11" s="1"/>
  <c r="A4" i="11"/>
  <c r="C3" i="11"/>
  <c r="B4" i="10"/>
  <c r="C4" i="10" s="1"/>
  <c r="A5" i="10"/>
  <c r="C3" i="10"/>
  <c r="B5" i="12"/>
  <c r="A5" i="12"/>
  <c r="C4" i="12"/>
  <c r="A7" i="3"/>
  <c r="BO22" i="7"/>
  <c r="W4" i="5"/>
  <c r="AC4" i="5" s="1"/>
  <c r="T4" i="5"/>
  <c r="N4" i="5"/>
  <c r="BJ4" i="5"/>
  <c r="O4" i="5"/>
  <c r="BK4" i="5"/>
  <c r="BZ4" i="5" s="1"/>
  <c r="AU4" i="5"/>
  <c r="R4" i="5"/>
  <c r="AV4" i="5"/>
  <c r="E3" i="12" l="1"/>
  <c r="E11" i="2" s="1"/>
  <c r="B6" i="12"/>
  <c r="AI16" i="7"/>
  <c r="AI13" i="7"/>
  <c r="AI8" i="7"/>
  <c r="AI21" i="7"/>
  <c r="AI17" i="7"/>
  <c r="AI11" i="7"/>
  <c r="AI9" i="7"/>
  <c r="AI19" i="7"/>
  <c r="AI20" i="7"/>
  <c r="AI18" i="7"/>
  <c r="AI12" i="7"/>
  <c r="AI10" i="7"/>
  <c r="AI15" i="7"/>
  <c r="AI14" i="7"/>
  <c r="BL20" i="6"/>
  <c r="BO13" i="6"/>
  <c r="BO21" i="6"/>
  <c r="Y15" i="5"/>
  <c r="Y17" i="5"/>
  <c r="BO14" i="6"/>
  <c r="D17" i="7"/>
  <c r="BO15" i="6"/>
  <c r="BL12" i="6"/>
  <c r="AB18" i="5"/>
  <c r="P20" i="5"/>
  <c r="BO10" i="6"/>
  <c r="BO18" i="6"/>
  <c r="BL16" i="6"/>
  <c r="BO9" i="6"/>
  <c r="BO17" i="6"/>
  <c r="BL14" i="6"/>
  <c r="P15" i="5"/>
  <c r="Y10" i="5"/>
  <c r="P10" i="5"/>
  <c r="BL18" i="6"/>
  <c r="BO11" i="6"/>
  <c r="Y7" i="5"/>
  <c r="Y14" i="5"/>
  <c r="M8" i="5"/>
  <c r="Y19" i="5"/>
  <c r="Y8" i="5"/>
  <c r="BL19" i="6"/>
  <c r="BL13" i="6"/>
  <c r="AB20" i="7"/>
  <c r="G13" i="7"/>
  <c r="P19" i="7"/>
  <c r="P9" i="7"/>
  <c r="P10" i="7"/>
  <c r="G6" i="5"/>
  <c r="G16" i="5"/>
  <c r="CD12" i="6"/>
  <c r="CD20" i="6"/>
  <c r="Y12" i="5"/>
  <c r="Y9" i="5"/>
  <c r="V12" i="5"/>
  <c r="P9" i="5"/>
  <c r="G17" i="5"/>
  <c r="CD14" i="6"/>
  <c r="P7" i="5"/>
  <c r="G12" i="5"/>
  <c r="P16" i="5"/>
  <c r="Y20" i="5"/>
  <c r="Y16" i="5"/>
  <c r="P18" i="5"/>
  <c r="P6" i="5"/>
  <c r="J10" i="5"/>
  <c r="CD11" i="6"/>
  <c r="CD19" i="6"/>
  <c r="CD10" i="6"/>
  <c r="CD16" i="6"/>
  <c r="CG17" i="6"/>
  <c r="BI13" i="6"/>
  <c r="BI21" i="6"/>
  <c r="BL21" i="6"/>
  <c r="BL9" i="6"/>
  <c r="BI10" i="6"/>
  <c r="BI18" i="6"/>
  <c r="BI12" i="6"/>
  <c r="BI20" i="6"/>
  <c r="BL11" i="6"/>
  <c r="BI9" i="6"/>
  <c r="BI17" i="6"/>
  <c r="BL10" i="6"/>
  <c r="BL17" i="6"/>
  <c r="BI19" i="6"/>
  <c r="BI14" i="6"/>
  <c r="BI8" i="6"/>
  <c r="BI16" i="6"/>
  <c r="D4" i="12"/>
  <c r="D12" i="2" s="1"/>
  <c r="J19" i="7"/>
  <c r="V20" i="7"/>
  <c r="V18" i="5"/>
  <c r="AE18" i="5"/>
  <c r="AE20" i="7"/>
  <c r="V21" i="7"/>
  <c r="AE10" i="7"/>
  <c r="AE19" i="7"/>
  <c r="AB7" i="5"/>
  <c r="BF18" i="6"/>
  <c r="BI11" i="6"/>
  <c r="P11" i="5"/>
  <c r="S9" i="7"/>
  <c r="V18" i="7"/>
  <c r="D20" i="7"/>
  <c r="J18" i="7"/>
  <c r="S10" i="7"/>
  <c r="S20" i="7"/>
  <c r="AB12" i="7"/>
  <c r="G11" i="7"/>
  <c r="J8" i="7"/>
  <c r="M11" i="7"/>
  <c r="D12" i="7"/>
  <c r="D18" i="7"/>
  <c r="P13" i="7"/>
  <c r="S21" i="7"/>
  <c r="V9" i="7"/>
  <c r="P20" i="7"/>
  <c r="M13" i="7"/>
  <c r="S19" i="7"/>
  <c r="S18" i="7"/>
  <c r="BC14" i="6"/>
  <c r="BC8" i="6"/>
  <c r="BC16" i="6"/>
  <c r="BC20" i="6"/>
  <c r="J17" i="7"/>
  <c r="J9" i="7"/>
  <c r="Y19" i="7"/>
  <c r="G10" i="7"/>
  <c r="BF17" i="6"/>
  <c r="BI15" i="6"/>
  <c r="AB13" i="7"/>
  <c r="D9" i="7"/>
  <c r="AE17" i="7"/>
  <c r="AE8" i="5"/>
  <c r="BF10" i="6"/>
  <c r="BF13" i="6"/>
  <c r="BF21" i="6"/>
  <c r="AE16" i="5"/>
  <c r="S20" i="5"/>
  <c r="S10" i="5"/>
  <c r="AE12" i="7"/>
  <c r="V10" i="7"/>
  <c r="M12" i="7"/>
  <c r="G7" i="7"/>
  <c r="D8" i="7"/>
  <c r="V8" i="7"/>
  <c r="AE9" i="7"/>
  <c r="V19" i="7"/>
  <c r="P11" i="7"/>
  <c r="D14" i="7"/>
  <c r="V11" i="7"/>
  <c r="V12" i="7"/>
  <c r="S6" i="5"/>
  <c r="AE20" i="5"/>
  <c r="AE10" i="5"/>
  <c r="BF15" i="6"/>
  <c r="BF16" i="6"/>
  <c r="BF11" i="6"/>
  <c r="BF19" i="6"/>
  <c r="C5" i="3"/>
  <c r="J10" i="7"/>
  <c r="M15" i="7"/>
  <c r="D11" i="7"/>
  <c r="AE9" i="5"/>
  <c r="S7" i="5"/>
  <c r="BF12" i="6"/>
  <c r="BF14" i="6"/>
  <c r="BF9" i="6"/>
  <c r="AE15" i="5"/>
  <c r="BF20" i="6"/>
  <c r="D19" i="7"/>
  <c r="B22" i="7"/>
  <c r="Y11" i="7"/>
  <c r="J20" i="7"/>
  <c r="AE21" i="7"/>
  <c r="AE13" i="7"/>
  <c r="AE8" i="7"/>
  <c r="Y11" i="5"/>
  <c r="V7" i="5"/>
  <c r="J6" i="5"/>
  <c r="G9" i="5"/>
  <c r="J7" i="5"/>
  <c r="AB6" i="5"/>
  <c r="M6" i="5"/>
  <c r="J9" i="5"/>
  <c r="AB14" i="5"/>
  <c r="G18" i="7"/>
  <c r="P17" i="7"/>
  <c r="AE14" i="7"/>
  <c r="AE16" i="7"/>
  <c r="AB11" i="7"/>
  <c r="S12" i="7"/>
  <c r="G15" i="7"/>
  <c r="P8" i="7"/>
  <c r="G12" i="7"/>
  <c r="AE11" i="7"/>
  <c r="AE15" i="7"/>
  <c r="AE18" i="7"/>
  <c r="AB21" i="7"/>
  <c r="V15" i="7"/>
  <c r="P15" i="7"/>
  <c r="J12" i="7"/>
  <c r="AZ16" i="6"/>
  <c r="S9" i="5"/>
  <c r="J8" i="5"/>
  <c r="AW17" i="6"/>
  <c r="AW19" i="6"/>
  <c r="Z21" i="5"/>
  <c r="AW13" i="6"/>
  <c r="AW18" i="6"/>
  <c r="AW20" i="6"/>
  <c r="AW21" i="6"/>
  <c r="R22" i="6"/>
  <c r="AZ11" i="6"/>
  <c r="AZ13" i="6"/>
  <c r="CF22" i="6"/>
  <c r="BE22" i="6"/>
  <c r="T24" i="7"/>
  <c r="E24" i="7"/>
  <c r="B24" i="7"/>
  <c r="W24" i="7"/>
  <c r="AC24" i="7"/>
  <c r="N24" i="7"/>
  <c r="AI24" i="7"/>
  <c r="Q24" i="7"/>
  <c r="AF24" i="7"/>
  <c r="H24" i="7"/>
  <c r="Z24" i="7"/>
  <c r="K24" i="7"/>
  <c r="C22" i="7"/>
  <c r="Q21" i="5"/>
  <c r="N21" i="5"/>
  <c r="K21" i="5"/>
  <c r="AD22" i="6"/>
  <c r="AW9" i="6"/>
  <c r="AW10" i="6"/>
  <c r="AW11" i="6"/>
  <c r="AW12" i="6"/>
  <c r="S7" i="6"/>
  <c r="Q22" i="6"/>
  <c r="S22" i="6" s="1"/>
  <c r="AY22" i="6"/>
  <c r="AJ22" i="6"/>
  <c r="U22" i="6"/>
  <c r="AZ17" i="6"/>
  <c r="AM22" i="6"/>
  <c r="K22" i="6"/>
  <c r="H22" i="6"/>
  <c r="BU7" i="6"/>
  <c r="BS22" i="6"/>
  <c r="BU22" i="6" s="1"/>
  <c r="BN22" i="6"/>
  <c r="BX7" i="6"/>
  <c r="BV22" i="6"/>
  <c r="BX22" i="6" s="1"/>
  <c r="BZ22" i="6"/>
  <c r="H24" i="6"/>
  <c r="I24" i="6"/>
  <c r="B23" i="5"/>
  <c r="E23" i="5"/>
  <c r="BH24" i="6"/>
  <c r="BM24" i="6"/>
  <c r="AY24" i="6"/>
  <c r="AX24" i="6"/>
  <c r="BJ24" i="6"/>
  <c r="R24" i="6"/>
  <c r="R23" i="6" s="1"/>
  <c r="Q24" i="6"/>
  <c r="Q23" i="6" s="1"/>
  <c r="BG24" i="6"/>
  <c r="BQ24" i="6"/>
  <c r="K24" i="6"/>
  <c r="AG24" i="6"/>
  <c r="AF24" i="6"/>
  <c r="BE24" i="6"/>
  <c r="AA24" i="6"/>
  <c r="Z24" i="6"/>
  <c r="BP24" i="6"/>
  <c r="AM24" i="6"/>
  <c r="BD24" i="6"/>
  <c r="O24" i="6"/>
  <c r="N24" i="6"/>
  <c r="BN24" i="6"/>
  <c r="BN23" i="6" s="1"/>
  <c r="AL24" i="6"/>
  <c r="U24" i="6"/>
  <c r="T24" i="6"/>
  <c r="L24" i="6"/>
  <c r="AJ24" i="6"/>
  <c r="AI24" i="6"/>
  <c r="BK24" i="6"/>
  <c r="X24" i="6"/>
  <c r="AU24" i="6"/>
  <c r="AV24" i="6"/>
  <c r="W24" i="6"/>
  <c r="AC24" i="6"/>
  <c r="AP24" i="6"/>
  <c r="AS24" i="6"/>
  <c r="BS24" i="6"/>
  <c r="BS23" i="6" s="1"/>
  <c r="AR24" i="6"/>
  <c r="BB24" i="6"/>
  <c r="BT24" i="6"/>
  <c r="H23" i="5"/>
  <c r="AD24" i="6"/>
  <c r="AO24" i="6"/>
  <c r="K23" i="5"/>
  <c r="BV24" i="6"/>
  <c r="BW24" i="6"/>
  <c r="BY24" i="6"/>
  <c r="BZ24" i="6"/>
  <c r="N23" i="5"/>
  <c r="Q23" i="5"/>
  <c r="CB24" i="6"/>
  <c r="CC24" i="6"/>
  <c r="T23" i="5"/>
  <c r="CE24" i="6"/>
  <c r="CF24" i="6"/>
  <c r="CI24" i="6"/>
  <c r="W23" i="5"/>
  <c r="CH24" i="6"/>
  <c r="Z23" i="5"/>
  <c r="T21" i="5"/>
  <c r="AP22" i="6"/>
  <c r="AW16" i="6"/>
  <c r="X22" i="6"/>
  <c r="L22" i="6"/>
  <c r="N22" i="6"/>
  <c r="AZ14" i="6"/>
  <c r="BC7" i="6"/>
  <c r="BA22" i="6"/>
  <c r="BB22" i="6"/>
  <c r="BO7" i="6"/>
  <c r="BM22" i="6"/>
  <c r="BK22" i="6"/>
  <c r="CJ7" i="6"/>
  <c r="CH22" i="6"/>
  <c r="CJ22" i="6" s="1"/>
  <c r="BR7" i="6"/>
  <c r="BP22" i="6"/>
  <c r="BR22" i="6" s="1"/>
  <c r="BW22" i="6"/>
  <c r="W21" i="5"/>
  <c r="AS22" i="6"/>
  <c r="AR22" i="6"/>
  <c r="AT22" i="6" s="1"/>
  <c r="AT7" i="6"/>
  <c r="AW7" i="6"/>
  <c r="AU22" i="6"/>
  <c r="AW8" i="6"/>
  <c r="AZ7" i="6"/>
  <c r="AX22" i="6"/>
  <c r="E21" i="5"/>
  <c r="O22" i="6"/>
  <c r="AL22" i="6"/>
  <c r="Z22" i="6"/>
  <c r="AF22" i="6"/>
  <c r="BL7" i="6"/>
  <c r="BJ22" i="6"/>
  <c r="CC22" i="6"/>
  <c r="BI7" i="6"/>
  <c r="BG22" i="6"/>
  <c r="CI22" i="6"/>
  <c r="BQ22" i="6"/>
  <c r="AC23" i="5"/>
  <c r="AO22" i="6"/>
  <c r="AC22" i="6"/>
  <c r="H21" i="5"/>
  <c r="AW14" i="6"/>
  <c r="AV22" i="6"/>
  <c r="W22" i="6"/>
  <c r="AW15" i="6"/>
  <c r="AZ15" i="6"/>
  <c r="AI22" i="6"/>
  <c r="AK7" i="6"/>
  <c r="T22" i="6"/>
  <c r="AZ9" i="6"/>
  <c r="AZ19" i="6"/>
  <c r="AA22" i="6"/>
  <c r="AG22" i="6"/>
  <c r="I22" i="6"/>
  <c r="BF7" i="6"/>
  <c r="BD22" i="6"/>
  <c r="CD7" i="6"/>
  <c r="CB22" i="6"/>
  <c r="CD22" i="6" s="1"/>
  <c r="BT22" i="6"/>
  <c r="CA7" i="6"/>
  <c r="BY22" i="6"/>
  <c r="CA22" i="6" s="1"/>
  <c r="BH22" i="6"/>
  <c r="CG7" i="6"/>
  <c r="CE22" i="6"/>
  <c r="CG22" i="6" s="1"/>
  <c r="AA22" i="7"/>
  <c r="Z22" i="7"/>
  <c r="X22" i="7"/>
  <c r="V16" i="7"/>
  <c r="V13" i="7"/>
  <c r="S15" i="7"/>
  <c r="S7" i="7"/>
  <c r="Q22" i="7"/>
  <c r="M21" i="7"/>
  <c r="L22" i="7"/>
  <c r="J15" i="7"/>
  <c r="G21" i="7"/>
  <c r="AB15" i="7"/>
  <c r="Y7" i="7"/>
  <c r="W22" i="7"/>
  <c r="Y22" i="7" s="1"/>
  <c r="T22" i="7"/>
  <c r="V7" i="7"/>
  <c r="R22" i="7"/>
  <c r="O22" i="7"/>
  <c r="K22" i="7"/>
  <c r="M7" i="7"/>
  <c r="U22" i="7"/>
  <c r="P7" i="7"/>
  <c r="N22" i="7"/>
  <c r="P21" i="7"/>
  <c r="P12" i="7"/>
  <c r="E22" i="7"/>
  <c r="G19" i="7"/>
  <c r="F22" i="7"/>
  <c r="C24" i="7"/>
  <c r="F24" i="7"/>
  <c r="I24" i="7"/>
  <c r="L24" i="7"/>
  <c r="O24" i="7"/>
  <c r="R24" i="7"/>
  <c r="U24" i="7"/>
  <c r="X24" i="7"/>
  <c r="AA24" i="7"/>
  <c r="AD24" i="7"/>
  <c r="S13" i="7"/>
  <c r="M10" i="7"/>
  <c r="M17" i="7"/>
  <c r="I22" i="7"/>
  <c r="H22" i="7"/>
  <c r="J7" i="7"/>
  <c r="G17" i="7"/>
  <c r="G20" i="7"/>
  <c r="AI3" i="7"/>
  <c r="AG12" i="5"/>
  <c r="AG20" i="5"/>
  <c r="AG7" i="5"/>
  <c r="AF18" i="5"/>
  <c r="AF14" i="5"/>
  <c r="AF10" i="5"/>
  <c r="AF6" i="5"/>
  <c r="AF23" i="5"/>
  <c r="AF17" i="5"/>
  <c r="AF13" i="5"/>
  <c r="AF9" i="5"/>
  <c r="AF16" i="5"/>
  <c r="AF8" i="5"/>
  <c r="AF11" i="5"/>
  <c r="AF19" i="5"/>
  <c r="AF7" i="5"/>
  <c r="AF15" i="5"/>
  <c r="AH15" i="5" s="1"/>
  <c r="AF12" i="5"/>
  <c r="AF20" i="5"/>
  <c r="AA21" i="5"/>
  <c r="AD21" i="5"/>
  <c r="AG6" i="5"/>
  <c r="AG14" i="5"/>
  <c r="AG9" i="5"/>
  <c r="AG17" i="5"/>
  <c r="AG8" i="5"/>
  <c r="AG16" i="5"/>
  <c r="AG11" i="5"/>
  <c r="AG19" i="5"/>
  <c r="AC21" i="5"/>
  <c r="AG10" i="5"/>
  <c r="AG18" i="5"/>
  <c r="AG13" i="5"/>
  <c r="AE7" i="7"/>
  <c r="AC22" i="7"/>
  <c r="AH14" i="7"/>
  <c r="AG18" i="7"/>
  <c r="AG16" i="7"/>
  <c r="AG8" i="7"/>
  <c r="AG21" i="7"/>
  <c r="AH21" i="7" s="1"/>
  <c r="AG13" i="7"/>
  <c r="AG10" i="7"/>
  <c r="AG19" i="7"/>
  <c r="AG11" i="7"/>
  <c r="AH9" i="7"/>
  <c r="AH17" i="7"/>
  <c r="AH18" i="7"/>
  <c r="AH10" i="7"/>
  <c r="AG20" i="7"/>
  <c r="AH20" i="7" s="1"/>
  <c r="AG12" i="7"/>
  <c r="AH12" i="7" s="1"/>
  <c r="AG17" i="7"/>
  <c r="AG9" i="7"/>
  <c r="AG14" i="7"/>
  <c r="AG15" i="7"/>
  <c r="AG7" i="7"/>
  <c r="AH19" i="7"/>
  <c r="AH11" i="7"/>
  <c r="AG24" i="7"/>
  <c r="AH16" i="7"/>
  <c r="AH8" i="7"/>
  <c r="AH13" i="7"/>
  <c r="AD22" i="7"/>
  <c r="AL26" i="7"/>
  <c r="AL25" i="7" s="1"/>
  <c r="D21" i="7"/>
  <c r="D10" i="7"/>
  <c r="K5" i="6"/>
  <c r="N5" i="6" s="1"/>
  <c r="Q5" i="6" s="1"/>
  <c r="T5" i="6" s="1"/>
  <c r="W5" i="6" s="1"/>
  <c r="Z5" i="6" s="1"/>
  <c r="CH5" i="6" s="1"/>
  <c r="CK5" i="6" s="1"/>
  <c r="AG23" i="5"/>
  <c r="AD23" i="5"/>
  <c r="AA23" i="5"/>
  <c r="X23" i="5"/>
  <c r="U23" i="5"/>
  <c r="O23" i="5"/>
  <c r="L23" i="5"/>
  <c r="I23" i="5"/>
  <c r="F23" i="5"/>
  <c r="R23" i="5"/>
  <c r="C23" i="5"/>
  <c r="C21" i="5"/>
  <c r="F21" i="5"/>
  <c r="B21" i="5"/>
  <c r="I21" i="5"/>
  <c r="U21" i="5"/>
  <c r="X21" i="5"/>
  <c r="L21" i="5"/>
  <c r="O21" i="5"/>
  <c r="R21" i="5"/>
  <c r="AB15" i="5"/>
  <c r="M15" i="5"/>
  <c r="M9" i="5"/>
  <c r="D19" i="5"/>
  <c r="AB19" i="5"/>
  <c r="AB12" i="5"/>
  <c r="AB17" i="5"/>
  <c r="AL25" i="5"/>
  <c r="AI24" i="5"/>
  <c r="AJ23" i="5" s="1"/>
  <c r="AI3" i="5"/>
  <c r="G19" i="5"/>
  <c r="P17" i="5"/>
  <c r="J20" i="5"/>
  <c r="S19" i="5"/>
  <c r="G18" i="5"/>
  <c r="P14" i="5"/>
  <c r="S18" i="5"/>
  <c r="S16" i="5"/>
  <c r="G11" i="5"/>
  <c r="J19" i="5"/>
  <c r="S17" i="5"/>
  <c r="G14" i="5"/>
  <c r="P12" i="5"/>
  <c r="S11" i="5"/>
  <c r="G10" i="5"/>
  <c r="S8" i="5"/>
  <c r="G7" i="5"/>
  <c r="J18" i="5"/>
  <c r="J16" i="5"/>
  <c r="S14" i="5"/>
  <c r="AE13" i="5"/>
  <c r="Y18" i="5"/>
  <c r="J17" i="5"/>
  <c r="S13" i="5"/>
  <c r="J11" i="5"/>
  <c r="G20" i="5"/>
  <c r="P19" i="5"/>
  <c r="J14" i="5"/>
  <c r="S12" i="5"/>
  <c r="M10" i="5"/>
  <c r="AE7" i="5"/>
  <c r="AB13" i="5"/>
  <c r="AB8" i="5"/>
  <c r="V6" i="5"/>
  <c r="V15" i="5"/>
  <c r="V19" i="5"/>
  <c r="M12" i="5"/>
  <c r="AB9" i="5"/>
  <c r="BJ24" i="7"/>
  <c r="BK24" i="7"/>
  <c r="G10" i="2"/>
  <c r="AE17" i="5"/>
  <c r="E4" i="12"/>
  <c r="E12" i="2" s="1"/>
  <c r="AE12" i="5"/>
  <c r="AB16" i="5"/>
  <c r="AB10" i="5"/>
  <c r="V16" i="5"/>
  <c r="AB11" i="5"/>
  <c r="AE14" i="5"/>
  <c r="AE11" i="5"/>
  <c r="V17" i="5"/>
  <c r="AE19" i="5"/>
  <c r="J10" i="2"/>
  <c r="N10" i="2"/>
  <c r="F11" i="2"/>
  <c r="L11" i="2"/>
  <c r="Z11" i="2" s="1"/>
  <c r="P11" i="2"/>
  <c r="AD11" i="2" s="1"/>
  <c r="K11" i="2"/>
  <c r="Y11" i="2" s="1"/>
  <c r="I11" i="2"/>
  <c r="H11" i="2"/>
  <c r="O11" i="2"/>
  <c r="AC11" i="2" s="1"/>
  <c r="M11" i="2"/>
  <c r="D13" i="5"/>
  <c r="D18" i="5"/>
  <c r="M17" i="5"/>
  <c r="A14" i="18"/>
  <c r="D11" i="5"/>
  <c r="M19" i="5"/>
  <c r="R10" i="2"/>
  <c r="S10" i="2"/>
  <c r="B11" i="2"/>
  <c r="C11" i="2" s="1"/>
  <c r="B7" i="3"/>
  <c r="C7" i="3" s="1"/>
  <c r="AB20" i="5"/>
  <c r="V11" i="5"/>
  <c r="D14" i="5"/>
  <c r="AE6" i="5"/>
  <c r="V8" i="5"/>
  <c r="V13" i="5"/>
  <c r="D9" i="5"/>
  <c r="D15" i="5"/>
  <c r="D16" i="5"/>
  <c r="D20" i="5"/>
  <c r="M11" i="5"/>
  <c r="M18" i="5"/>
  <c r="D7" i="5"/>
  <c r="CK25" i="6"/>
  <c r="CL25" i="6"/>
  <c r="AB16" i="6"/>
  <c r="AB20" i="6"/>
  <c r="AB10" i="6"/>
  <c r="AB17" i="6"/>
  <c r="AB21" i="6"/>
  <c r="AB15" i="6"/>
  <c r="AB19" i="6"/>
  <c r="D6" i="5"/>
  <c r="D10" i="5"/>
  <c r="V9" i="5"/>
  <c r="V14" i="5"/>
  <c r="V10" i="5"/>
  <c r="V20" i="5"/>
  <c r="D17" i="5"/>
  <c r="M7" i="5"/>
  <c r="M14" i="5"/>
  <c r="CO22" i="6"/>
  <c r="AB9" i="6"/>
  <c r="AB13" i="6"/>
  <c r="AB18" i="6"/>
  <c r="AB8" i="6"/>
  <c r="D12" i="5"/>
  <c r="D8" i="5"/>
  <c r="M16" i="5"/>
  <c r="M20" i="5"/>
  <c r="CN22" i="6"/>
  <c r="AB14" i="6"/>
  <c r="Q9" i="2"/>
  <c r="T9" i="2" s="1"/>
  <c r="A191" i="2"/>
  <c r="A170" i="2"/>
  <c r="E5" i="12"/>
  <c r="E13" i="2" s="1"/>
  <c r="A5" i="11"/>
  <c r="C4" i="11"/>
  <c r="B6" i="11"/>
  <c r="A6" i="10"/>
  <c r="B5" i="10"/>
  <c r="B7" i="12"/>
  <c r="C5" i="12"/>
  <c r="D5" i="12" s="1"/>
  <c r="D13" i="2" s="1"/>
  <c r="A6" i="12"/>
  <c r="A8" i="3"/>
  <c r="A15" i="2"/>
  <c r="BN22" i="7"/>
  <c r="D13" i="7"/>
  <c r="CF5" i="6"/>
  <c r="CI5" i="6"/>
  <c r="CL5" i="6" s="1"/>
  <c r="X4" i="5"/>
  <c r="AD4" i="5" s="1"/>
  <c r="U4" i="5"/>
  <c r="BY4" i="5"/>
  <c r="BM4" i="5"/>
  <c r="BG4" i="5"/>
  <c r="AI4" i="5"/>
  <c r="AL4" i="5" s="1"/>
  <c r="AO4" i="5" s="1"/>
  <c r="Z4" i="5"/>
  <c r="AF4" i="5" s="1"/>
  <c r="AL7" i="7" l="1"/>
  <c r="AL9" i="7"/>
  <c r="AL15" i="7"/>
  <c r="AL10" i="7"/>
  <c r="AL21" i="7"/>
  <c r="AL14" i="7"/>
  <c r="AL17" i="7"/>
  <c r="AL8" i="7"/>
  <c r="AL11" i="7"/>
  <c r="AL16" i="7"/>
  <c r="AL19" i="7"/>
  <c r="AL13" i="7"/>
  <c r="AL18" i="7"/>
  <c r="AL12" i="7"/>
  <c r="AL20" i="7"/>
  <c r="AL24" i="7"/>
  <c r="BO22" i="6"/>
  <c r="M12" i="2"/>
  <c r="P13" i="2"/>
  <c r="AD13" i="2" s="1"/>
  <c r="M13" i="2"/>
  <c r="O13" i="2"/>
  <c r="AC13" i="2" s="1"/>
  <c r="L13" i="2"/>
  <c r="Z13" i="2" s="1"/>
  <c r="K13" i="2"/>
  <c r="Y13" i="2" s="1"/>
  <c r="AH6" i="5"/>
  <c r="AA22" i="5"/>
  <c r="BZ23" i="6"/>
  <c r="K22" i="5"/>
  <c r="BL22" i="6"/>
  <c r="L12" i="2"/>
  <c r="S12" i="2" s="1"/>
  <c r="B12" i="2"/>
  <c r="C12" i="2" s="1"/>
  <c r="I12" i="2"/>
  <c r="F12" i="2"/>
  <c r="P12" i="2"/>
  <c r="AD12" i="2" s="1"/>
  <c r="K12" i="2"/>
  <c r="Y12" i="2" s="1"/>
  <c r="H12" i="2"/>
  <c r="G12" i="2" s="1"/>
  <c r="O12" i="2"/>
  <c r="AC12" i="2" s="1"/>
  <c r="AH17" i="5"/>
  <c r="AF23" i="6"/>
  <c r="BF22" i="6"/>
  <c r="BC22" i="6"/>
  <c r="B23" i="7"/>
  <c r="C23" i="7"/>
  <c r="AH19" i="5"/>
  <c r="AG23" i="6"/>
  <c r="J21" i="5"/>
  <c r="BI22" i="6"/>
  <c r="L23" i="6"/>
  <c r="Z23" i="7"/>
  <c r="Q23" i="7"/>
  <c r="S21" i="5"/>
  <c r="I23" i="6"/>
  <c r="AH16" i="5"/>
  <c r="BE23" i="6"/>
  <c r="AP23" i="6"/>
  <c r="AS23" i="6"/>
  <c r="AA23" i="7"/>
  <c r="E23" i="7"/>
  <c r="Z22" i="5"/>
  <c r="CF23" i="6"/>
  <c r="K23" i="6"/>
  <c r="AH7" i="5"/>
  <c r="X23" i="6"/>
  <c r="AC23" i="6"/>
  <c r="T23" i="7"/>
  <c r="T23" i="6"/>
  <c r="W23" i="6"/>
  <c r="N23" i="6"/>
  <c r="C22" i="5"/>
  <c r="G21" i="5"/>
  <c r="AC22" i="5"/>
  <c r="AH12" i="5"/>
  <c r="AV23" i="6"/>
  <c r="AO23" i="6"/>
  <c r="O23" i="6"/>
  <c r="BV23" i="6"/>
  <c r="AD22" i="5"/>
  <c r="AH20" i="5"/>
  <c r="AE22" i="7"/>
  <c r="AI23" i="6"/>
  <c r="AK22" i="6"/>
  <c r="H22" i="5"/>
  <c r="AR23" i="6"/>
  <c r="BQ23" i="6"/>
  <c r="BJ23" i="6"/>
  <c r="BH23" i="6"/>
  <c r="AJ23" i="6"/>
  <c r="AD23" i="6"/>
  <c r="AU23" i="6"/>
  <c r="AW22" i="6"/>
  <c r="T22" i="5"/>
  <c r="CI23" i="6"/>
  <c r="CC23" i="6"/>
  <c r="BA23" i="6"/>
  <c r="BK23" i="6"/>
  <c r="BP23" i="6"/>
  <c r="BG23" i="6"/>
  <c r="E22" i="5"/>
  <c r="AM23" i="6"/>
  <c r="AY23" i="6"/>
  <c r="AX23" i="6"/>
  <c r="AZ22" i="6"/>
  <c r="W22" i="5"/>
  <c r="CB23" i="6"/>
  <c r="BY23" i="6"/>
  <c r="BT23" i="6"/>
  <c r="Z23" i="6"/>
  <c r="N22" i="5"/>
  <c r="CH23" i="6"/>
  <c r="CE23" i="6"/>
  <c r="BW23" i="6"/>
  <c r="BB23" i="6"/>
  <c r="AL23" i="6"/>
  <c r="BD23" i="6"/>
  <c r="AA23" i="6"/>
  <c r="BM23" i="6"/>
  <c r="H23" i="6"/>
  <c r="U23" i="6"/>
  <c r="Q22" i="5"/>
  <c r="AC5" i="6"/>
  <c r="AF5" i="6" s="1"/>
  <c r="AI5" i="6" s="1"/>
  <c r="AL5" i="6" s="1"/>
  <c r="AO5" i="6" s="1"/>
  <c r="AR5" i="6" s="1"/>
  <c r="AU5" i="6" s="1"/>
  <c r="AX5" i="6" s="1"/>
  <c r="BA5" i="6" s="1"/>
  <c r="BD5" i="6" s="1"/>
  <c r="BG5" i="6" s="1"/>
  <c r="BJ5" i="6" s="1"/>
  <c r="BM5" i="6" s="1"/>
  <c r="BP5" i="6" s="1"/>
  <c r="BS5" i="6" s="1"/>
  <c r="BV5" i="6" s="1"/>
  <c r="BY5" i="6" s="1"/>
  <c r="CB5" i="6" s="1"/>
  <c r="CE5" i="6"/>
  <c r="AD23" i="7"/>
  <c r="AB22" i="7"/>
  <c r="W23" i="7"/>
  <c r="P22" i="7"/>
  <c r="M22" i="7"/>
  <c r="I23" i="7"/>
  <c r="AC23" i="7"/>
  <c r="K23" i="7"/>
  <c r="N23" i="7"/>
  <c r="J22" i="7"/>
  <c r="H23" i="7"/>
  <c r="G22" i="7"/>
  <c r="O23" i="7"/>
  <c r="X23" i="7"/>
  <c r="U23" i="7"/>
  <c r="R23" i="7"/>
  <c r="L23" i="7"/>
  <c r="F23" i="7"/>
  <c r="V22" i="7"/>
  <c r="S22" i="7"/>
  <c r="AL3" i="7"/>
  <c r="AH18" i="5"/>
  <c r="AH9" i="5"/>
  <c r="AH11" i="5"/>
  <c r="AH13" i="5"/>
  <c r="AH10" i="5"/>
  <c r="AH8" i="5"/>
  <c r="AH14" i="5"/>
  <c r="AI18" i="5"/>
  <c r="AI14" i="5"/>
  <c r="AI10" i="5"/>
  <c r="AI6" i="5"/>
  <c r="AI23" i="5"/>
  <c r="AI17" i="5"/>
  <c r="AI13" i="5"/>
  <c r="AK13" i="5" s="1"/>
  <c r="AI9" i="5"/>
  <c r="AI16" i="5"/>
  <c r="AI8" i="5"/>
  <c r="AI15" i="5"/>
  <c r="AI12" i="5"/>
  <c r="AI20" i="5"/>
  <c r="AI11" i="5"/>
  <c r="AI19" i="5"/>
  <c r="AI7" i="5"/>
  <c r="AK7" i="5" s="1"/>
  <c r="AJ15" i="5"/>
  <c r="AJ7" i="5"/>
  <c r="AJ18" i="5"/>
  <c r="AJ10" i="5"/>
  <c r="AJ13" i="5"/>
  <c r="AJ16" i="5"/>
  <c r="AJ8" i="5"/>
  <c r="AJ19" i="5"/>
  <c r="AJ11" i="5"/>
  <c r="AJ14" i="5"/>
  <c r="AJ6" i="5"/>
  <c r="AJ17" i="5"/>
  <c r="AJ9" i="5"/>
  <c r="AJ20" i="5"/>
  <c r="AJ12" i="5"/>
  <c r="AF21" i="5"/>
  <c r="AF22" i="5" s="1"/>
  <c r="AG21" i="5"/>
  <c r="AG22" i="5" s="1"/>
  <c r="AF22" i="7"/>
  <c r="AF23" i="7" s="1"/>
  <c r="AH7" i="7"/>
  <c r="AJ19" i="7"/>
  <c r="AK19" i="7" s="1"/>
  <c r="AJ20" i="7"/>
  <c r="AK20" i="7" s="1"/>
  <c r="AJ12" i="7"/>
  <c r="AK12" i="7" s="1"/>
  <c r="AJ16" i="7"/>
  <c r="AJ8" i="7"/>
  <c r="AK8" i="7" s="1"/>
  <c r="AK18" i="7"/>
  <c r="AJ14" i="7"/>
  <c r="AJ13" i="7"/>
  <c r="AJ21" i="7"/>
  <c r="AK21" i="7" s="1"/>
  <c r="AJ11" i="7"/>
  <c r="AK11" i="7" s="1"/>
  <c r="AK16" i="7"/>
  <c r="AJ24" i="7"/>
  <c r="AK14" i="7"/>
  <c r="AJ10" i="7"/>
  <c r="AK10" i="7" s="1"/>
  <c r="AJ18" i="7"/>
  <c r="AJ9" i="7"/>
  <c r="AK9" i="7" s="1"/>
  <c r="AJ17" i="7"/>
  <c r="AK17" i="7" s="1"/>
  <c r="AJ7" i="7"/>
  <c r="AJ15" i="7"/>
  <c r="AK15" i="7" s="1"/>
  <c r="AH15" i="7"/>
  <c r="AO26" i="7"/>
  <c r="AO25" i="7" s="1"/>
  <c r="AG22" i="7"/>
  <c r="AG23" i="7" s="1"/>
  <c r="F22" i="5"/>
  <c r="U22" i="5"/>
  <c r="I22" i="5"/>
  <c r="X22" i="5"/>
  <c r="B22" i="5"/>
  <c r="L22" i="5"/>
  <c r="R22" i="5"/>
  <c r="O22" i="5"/>
  <c r="AO25" i="5"/>
  <c r="AL3" i="5"/>
  <c r="AL24" i="5"/>
  <c r="P21" i="5"/>
  <c r="S11" i="2"/>
  <c r="S6" i="18"/>
  <c r="S7" i="18"/>
  <c r="N11" i="2"/>
  <c r="Q10" i="2"/>
  <c r="T10" i="2" s="1"/>
  <c r="J11" i="2"/>
  <c r="Y21" i="5"/>
  <c r="G11" i="2"/>
  <c r="H13" i="2"/>
  <c r="I13" i="2"/>
  <c r="S8" i="18"/>
  <c r="W6" i="18"/>
  <c r="A15" i="18"/>
  <c r="R11" i="2"/>
  <c r="B13" i="2"/>
  <c r="C13" i="2" s="1"/>
  <c r="B8" i="3"/>
  <c r="C8" i="3" s="1"/>
  <c r="D21" i="5"/>
  <c r="AB21" i="5"/>
  <c r="R12" i="2"/>
  <c r="F13" i="2"/>
  <c r="A192" i="2"/>
  <c r="A171" i="2"/>
  <c r="B7" i="11"/>
  <c r="B8" i="11"/>
  <c r="B9" i="11"/>
  <c r="A6" i="11"/>
  <c r="C5" i="11"/>
  <c r="A7" i="10"/>
  <c r="C5" i="10"/>
  <c r="B6" i="10"/>
  <c r="B8" i="12"/>
  <c r="A7" i="12"/>
  <c r="C6" i="12"/>
  <c r="A9" i="3"/>
  <c r="A16" i="2"/>
  <c r="BK5" i="7"/>
  <c r="BJ5" i="7"/>
  <c r="BH4" i="5"/>
  <c r="AJ4" i="5"/>
  <c r="AM4" i="5" s="1"/>
  <c r="AP4" i="5" s="1"/>
  <c r="AA4" i="5"/>
  <c r="AG4" i="5" s="1"/>
  <c r="J22" i="6"/>
  <c r="AO15" i="7" l="1"/>
  <c r="AO17" i="7"/>
  <c r="AO7" i="7"/>
  <c r="AO21" i="7"/>
  <c r="AO18" i="7"/>
  <c r="AO14" i="7"/>
  <c r="AO16" i="7"/>
  <c r="AO8" i="7"/>
  <c r="AO13" i="7"/>
  <c r="AO12" i="7"/>
  <c r="AO20" i="7"/>
  <c r="AO11" i="7"/>
  <c r="AO10" i="7"/>
  <c r="AO19" i="7"/>
  <c r="AO9" i="7"/>
  <c r="AO24" i="7"/>
  <c r="Z12" i="2"/>
  <c r="AK9" i="5"/>
  <c r="AK15" i="5"/>
  <c r="AK10" i="5"/>
  <c r="AK19" i="5"/>
  <c r="AK8" i="5"/>
  <c r="AK17" i="5"/>
  <c r="AK20" i="5"/>
  <c r="AK16" i="5"/>
  <c r="AK18" i="5"/>
  <c r="J12" i="2"/>
  <c r="N12" i="2"/>
  <c r="AB6" i="18" s="1"/>
  <c r="AC6" i="18"/>
  <c r="E6" i="12"/>
  <c r="E14" i="2" s="1"/>
  <c r="D6" i="12"/>
  <c r="D14" i="2" s="1"/>
  <c r="AK11" i="5"/>
  <c r="AK14" i="5"/>
  <c r="E9" i="6"/>
  <c r="E15" i="6"/>
  <c r="F18" i="6"/>
  <c r="F7" i="6"/>
  <c r="AK12" i="5"/>
  <c r="E8" i="6"/>
  <c r="F11" i="6"/>
  <c r="E20" i="6"/>
  <c r="E19" i="6"/>
  <c r="AD6" i="18"/>
  <c r="F21" i="6"/>
  <c r="F14" i="6"/>
  <c r="E21" i="6"/>
  <c r="E12" i="6"/>
  <c r="E11" i="6"/>
  <c r="G11" i="6" s="1"/>
  <c r="E17" i="6"/>
  <c r="E14" i="6"/>
  <c r="E10" i="6"/>
  <c r="F16" i="6"/>
  <c r="F20" i="6"/>
  <c r="G20" i="6" s="1"/>
  <c r="F15" i="6"/>
  <c r="F17" i="6"/>
  <c r="F10" i="6"/>
  <c r="E18" i="6"/>
  <c r="F9" i="6"/>
  <c r="F13" i="6"/>
  <c r="F19" i="6"/>
  <c r="F8" i="6"/>
  <c r="F12" i="6"/>
  <c r="E16" i="6"/>
  <c r="E13" i="6"/>
  <c r="AO3" i="7"/>
  <c r="AL18" i="5"/>
  <c r="AL14" i="5"/>
  <c r="AL10" i="5"/>
  <c r="AL6" i="5"/>
  <c r="AL23" i="5"/>
  <c r="AL17" i="5"/>
  <c r="AL13" i="5"/>
  <c r="AL9" i="5"/>
  <c r="AL16" i="5"/>
  <c r="AN16" i="5" s="1"/>
  <c r="AL8" i="5"/>
  <c r="AL11" i="5"/>
  <c r="AL19" i="5"/>
  <c r="AL7" i="5"/>
  <c r="AL15" i="5"/>
  <c r="AL12" i="5"/>
  <c r="AL20" i="5"/>
  <c r="AM17" i="5"/>
  <c r="AM9" i="5"/>
  <c r="AM18" i="5"/>
  <c r="AM10" i="5"/>
  <c r="AM15" i="5"/>
  <c r="AM7" i="5"/>
  <c r="AM16" i="5"/>
  <c r="AM8" i="5"/>
  <c r="AM13" i="5"/>
  <c r="AM14" i="5"/>
  <c r="AN14" i="5" s="1"/>
  <c r="AM6" i="5"/>
  <c r="AM19" i="5"/>
  <c r="AM11" i="5"/>
  <c r="AM20" i="5"/>
  <c r="AM12" i="5"/>
  <c r="AM23" i="5"/>
  <c r="AI21" i="5"/>
  <c r="AI22" i="5" s="1"/>
  <c r="AJ21" i="5"/>
  <c r="AJ22" i="5" s="1"/>
  <c r="AM19" i="7"/>
  <c r="AN19" i="7"/>
  <c r="AM12" i="7"/>
  <c r="AM8" i="7"/>
  <c r="AN8" i="7" s="1"/>
  <c r="AM18" i="7"/>
  <c r="AN15" i="7"/>
  <c r="AM20" i="7"/>
  <c r="AN17" i="7"/>
  <c r="AM14" i="7"/>
  <c r="AM10" i="7"/>
  <c r="AM16" i="7"/>
  <c r="AN9" i="7"/>
  <c r="AN12" i="7"/>
  <c r="AN20" i="7"/>
  <c r="AN10" i="7"/>
  <c r="AN18" i="7"/>
  <c r="AM13" i="7"/>
  <c r="AN13" i="7" s="1"/>
  <c r="AM21" i="7"/>
  <c r="AN21" i="7" s="1"/>
  <c r="AM11" i="7"/>
  <c r="AN11" i="7" s="1"/>
  <c r="AN16" i="7"/>
  <c r="AM24" i="7"/>
  <c r="AN14" i="7"/>
  <c r="AM9" i="7"/>
  <c r="AM17" i="7"/>
  <c r="AM7" i="7"/>
  <c r="AM15" i="7"/>
  <c r="AR26" i="7"/>
  <c r="AR25" i="7" s="1"/>
  <c r="AJ22" i="7"/>
  <c r="AJ23" i="7" s="1"/>
  <c r="AI22" i="7"/>
  <c r="AK7" i="7"/>
  <c r="AH22" i="7"/>
  <c r="AK13" i="7"/>
  <c r="AR25" i="5"/>
  <c r="AO3" i="5"/>
  <c r="AO24" i="5"/>
  <c r="AK6" i="5"/>
  <c r="T6" i="18"/>
  <c r="S9" i="18"/>
  <c r="V6" i="18"/>
  <c r="Y6" i="18"/>
  <c r="J13" i="2"/>
  <c r="N13" i="2"/>
  <c r="G13" i="2"/>
  <c r="Z6" i="18"/>
  <c r="V21" i="5"/>
  <c r="T7" i="18"/>
  <c r="AA6" i="18"/>
  <c r="A16" i="18"/>
  <c r="Q11" i="2"/>
  <c r="T11" i="2" s="1"/>
  <c r="B9" i="3"/>
  <c r="C9" i="3" s="1"/>
  <c r="AH21" i="5"/>
  <c r="M21" i="5"/>
  <c r="AB22" i="6"/>
  <c r="AE21" i="5"/>
  <c r="S13" i="2"/>
  <c r="R13" i="2"/>
  <c r="A193" i="2"/>
  <c r="A172" i="2"/>
  <c r="B10" i="11"/>
  <c r="C6" i="11"/>
  <c r="A7" i="11"/>
  <c r="B7" i="10"/>
  <c r="C7" i="10"/>
  <c r="A8" i="10"/>
  <c r="C6" i="10"/>
  <c r="B8" i="10"/>
  <c r="B10" i="12"/>
  <c r="A8" i="12"/>
  <c r="C7" i="12"/>
  <c r="D7" i="12" s="1"/>
  <c r="D15" i="2" s="1"/>
  <c r="B9" i="12"/>
  <c r="A10" i="3"/>
  <c r="A17" i="2"/>
  <c r="D22" i="7"/>
  <c r="AR14" i="7" l="1"/>
  <c r="AR17" i="7"/>
  <c r="AR20" i="7"/>
  <c r="AR11" i="7"/>
  <c r="AR16" i="7"/>
  <c r="AR12" i="7"/>
  <c r="AR18" i="7"/>
  <c r="AR13" i="7"/>
  <c r="AR19" i="7"/>
  <c r="AR8" i="7"/>
  <c r="AR10" i="7"/>
  <c r="AR21" i="7"/>
  <c r="AR7" i="7"/>
  <c r="AR15" i="7"/>
  <c r="AR9" i="7"/>
  <c r="AR24" i="7"/>
  <c r="O14" i="2"/>
  <c r="AC14" i="2" s="1"/>
  <c r="Q12" i="2"/>
  <c r="T12" i="2" s="1"/>
  <c r="K15" i="2"/>
  <c r="Y15" i="2" s="1"/>
  <c r="M15" i="2"/>
  <c r="AN19" i="5"/>
  <c r="AN13" i="5"/>
  <c r="AN17" i="5"/>
  <c r="O15" i="2"/>
  <c r="AC15" i="2" s="1"/>
  <c r="B15" i="2"/>
  <c r="C15" i="2" s="1"/>
  <c r="H15" i="2"/>
  <c r="I15" i="2"/>
  <c r="L15" i="2"/>
  <c r="Z15" i="2" s="1"/>
  <c r="M14" i="2"/>
  <c r="K14" i="2"/>
  <c r="Y14" i="2" s="1"/>
  <c r="B14" i="2"/>
  <c r="C14" i="2" s="1"/>
  <c r="F14" i="2"/>
  <c r="I14" i="2"/>
  <c r="P14" i="2"/>
  <c r="AD14" i="2" s="1"/>
  <c r="H14" i="2"/>
  <c r="L14" i="2"/>
  <c r="Z14" i="2" s="1"/>
  <c r="F15" i="2"/>
  <c r="P15" i="2"/>
  <c r="AD15" i="2" s="1"/>
  <c r="G9" i="6"/>
  <c r="G15" i="6"/>
  <c r="G18" i="6"/>
  <c r="G16" i="6"/>
  <c r="G21" i="6"/>
  <c r="AN9" i="5"/>
  <c r="G14" i="6"/>
  <c r="AN20" i="5"/>
  <c r="G19" i="6"/>
  <c r="G13" i="6"/>
  <c r="G10" i="6"/>
  <c r="G8" i="6"/>
  <c r="G12" i="6"/>
  <c r="G17" i="6"/>
  <c r="F22" i="6"/>
  <c r="S10" i="18"/>
  <c r="AR3" i="7"/>
  <c r="U6" i="18"/>
  <c r="T8" i="18"/>
  <c r="AM22" i="7"/>
  <c r="AM23" i="7" s="1"/>
  <c r="AO18" i="5"/>
  <c r="AO14" i="5"/>
  <c r="AO10" i="5"/>
  <c r="AO6" i="5"/>
  <c r="AO23" i="5"/>
  <c r="AO17" i="5"/>
  <c r="AQ17" i="5" s="1"/>
  <c r="AO13" i="5"/>
  <c r="AO9" i="5"/>
  <c r="AO16" i="5"/>
  <c r="AQ16" i="5" s="1"/>
  <c r="AO8" i="5"/>
  <c r="AQ8" i="5" s="1"/>
  <c r="AO15" i="5"/>
  <c r="AQ15" i="5" s="1"/>
  <c r="AO12" i="5"/>
  <c r="AQ12" i="5" s="1"/>
  <c r="AO20" i="5"/>
  <c r="AO11" i="5"/>
  <c r="AQ11" i="5" s="1"/>
  <c r="AO19" i="5"/>
  <c r="AQ19" i="5" s="1"/>
  <c r="AO7" i="5"/>
  <c r="AP19" i="5"/>
  <c r="AP11" i="5"/>
  <c r="AP18" i="5"/>
  <c r="AP10" i="5"/>
  <c r="AP17" i="5"/>
  <c r="AP9" i="5"/>
  <c r="AP16" i="5"/>
  <c r="AP8" i="5"/>
  <c r="AP15" i="5"/>
  <c r="AP7" i="5"/>
  <c r="AP14" i="5"/>
  <c r="AP6" i="5"/>
  <c r="AP13" i="5"/>
  <c r="AP20" i="5"/>
  <c r="AP12" i="5"/>
  <c r="AP23" i="5"/>
  <c r="AL21" i="5"/>
  <c r="AL22" i="5" s="1"/>
  <c r="AM21" i="5"/>
  <c r="AM22" i="5" s="1"/>
  <c r="AN7" i="7"/>
  <c r="AL22" i="7"/>
  <c r="AN22" i="7" s="1"/>
  <c r="AP19" i="7"/>
  <c r="AQ19" i="7" s="1"/>
  <c r="AQ15" i="7"/>
  <c r="AP20" i="7"/>
  <c r="AP12" i="7"/>
  <c r="AP16" i="7"/>
  <c r="AP8" i="7"/>
  <c r="AQ8" i="7" s="1"/>
  <c r="AP10" i="7"/>
  <c r="AP18" i="7"/>
  <c r="AP9" i="7"/>
  <c r="AP17" i="7"/>
  <c r="AP7" i="7"/>
  <c r="AP15" i="7"/>
  <c r="AQ12" i="7"/>
  <c r="AQ20" i="7"/>
  <c r="AQ10" i="7"/>
  <c r="AQ18" i="7"/>
  <c r="AP14" i="7"/>
  <c r="AP13" i="7"/>
  <c r="AP21" i="7"/>
  <c r="AP11" i="7"/>
  <c r="AQ11" i="7" s="1"/>
  <c r="AQ9" i="7"/>
  <c r="AQ17" i="7"/>
  <c r="AQ16" i="7"/>
  <c r="AP24" i="7"/>
  <c r="AQ14" i="7"/>
  <c r="AK22" i="7"/>
  <c r="AU26" i="7"/>
  <c r="AU25" i="7" s="1"/>
  <c r="AI23" i="7"/>
  <c r="AN11" i="5"/>
  <c r="AN7" i="5"/>
  <c r="AN10" i="5"/>
  <c r="AN15" i="5"/>
  <c r="AN18" i="5"/>
  <c r="AN6" i="5"/>
  <c r="AN12" i="5"/>
  <c r="AU25" i="5"/>
  <c r="AR3" i="5"/>
  <c r="AR24" i="5"/>
  <c r="AN8" i="5"/>
  <c r="X6" i="18"/>
  <c r="Q13" i="2"/>
  <c r="T13" i="2" s="1"/>
  <c r="T9" i="18"/>
  <c r="A17" i="18"/>
  <c r="B10" i="3"/>
  <c r="C10" i="3" s="1"/>
  <c r="A194" i="2"/>
  <c r="A173" i="2"/>
  <c r="A8" i="11"/>
  <c r="C7" i="11"/>
  <c r="B11" i="11"/>
  <c r="B9" i="10"/>
  <c r="B10" i="10" s="1"/>
  <c r="A9" i="10"/>
  <c r="C8" i="10"/>
  <c r="A9" i="12"/>
  <c r="C8" i="12"/>
  <c r="B11" i="12"/>
  <c r="B12" i="12"/>
  <c r="A11" i="3"/>
  <c r="A18" i="2"/>
  <c r="B14" i="12" l="1"/>
  <c r="B15" i="12" s="1"/>
  <c r="B13" i="12"/>
  <c r="AU9" i="7"/>
  <c r="AU11" i="7"/>
  <c r="AU16" i="7"/>
  <c r="AU19" i="7"/>
  <c r="AU12" i="7"/>
  <c r="AU18" i="7"/>
  <c r="AU7" i="7"/>
  <c r="AU14" i="7"/>
  <c r="AU17" i="7"/>
  <c r="AU10" i="7"/>
  <c r="AU15" i="7"/>
  <c r="AU20" i="7"/>
  <c r="AU8" i="7"/>
  <c r="AU13" i="7"/>
  <c r="AU21" i="7"/>
  <c r="AU24" i="7"/>
  <c r="AQ14" i="5"/>
  <c r="S15" i="2"/>
  <c r="J14" i="2"/>
  <c r="S12" i="18"/>
  <c r="N14" i="2"/>
  <c r="G15" i="2"/>
  <c r="J15" i="2"/>
  <c r="S14" i="2"/>
  <c r="R14" i="2"/>
  <c r="G14" i="2"/>
  <c r="R15" i="2"/>
  <c r="E8" i="12"/>
  <c r="E16" i="2" s="1"/>
  <c r="D8" i="12"/>
  <c r="D16" i="2" s="1"/>
  <c r="N15" i="2"/>
  <c r="AQ18" i="5"/>
  <c r="AQ7" i="5"/>
  <c r="AQ9" i="5"/>
  <c r="AQ10" i="5"/>
  <c r="AQ20" i="5"/>
  <c r="AQ13" i="5"/>
  <c r="T10" i="18"/>
  <c r="AU3" i="7"/>
  <c r="AR18" i="5"/>
  <c r="AR14" i="5"/>
  <c r="AR10" i="5"/>
  <c r="AR6" i="5"/>
  <c r="AR23" i="5"/>
  <c r="AR17" i="5"/>
  <c r="AT17" i="5" s="1"/>
  <c r="AR13" i="5"/>
  <c r="AR9" i="5"/>
  <c r="AR16" i="5"/>
  <c r="AT16" i="5" s="1"/>
  <c r="AR8" i="5"/>
  <c r="AT8" i="5" s="1"/>
  <c r="AR20" i="5"/>
  <c r="AR11" i="5"/>
  <c r="AR19" i="5"/>
  <c r="AT19" i="5" s="1"/>
  <c r="AR7" i="5"/>
  <c r="AR15" i="5"/>
  <c r="AT15" i="5" s="1"/>
  <c r="AR12" i="5"/>
  <c r="AS13" i="5"/>
  <c r="AS18" i="5"/>
  <c r="AS10" i="5"/>
  <c r="AS19" i="5"/>
  <c r="AS11" i="5"/>
  <c r="AS16" i="5"/>
  <c r="AS8" i="5"/>
  <c r="AS17" i="5"/>
  <c r="AS9" i="5"/>
  <c r="AS14" i="5"/>
  <c r="AS6" i="5"/>
  <c r="AS15" i="5"/>
  <c r="AS7" i="5"/>
  <c r="AS20" i="5"/>
  <c r="AS12" i="5"/>
  <c r="AS23" i="5"/>
  <c r="AP21" i="5"/>
  <c r="AP22" i="5" s="1"/>
  <c r="AO21" i="5"/>
  <c r="AO22" i="5" s="1"/>
  <c r="AQ21" i="7"/>
  <c r="AX26" i="7"/>
  <c r="AX25" i="7" s="1"/>
  <c r="AS19" i="7"/>
  <c r="AS16" i="7"/>
  <c r="AS8" i="7"/>
  <c r="AS20" i="7"/>
  <c r="AS12" i="7"/>
  <c r="AT19" i="7"/>
  <c r="AS10" i="7"/>
  <c r="AT10" i="7" s="1"/>
  <c r="AS18" i="7"/>
  <c r="AS9" i="7"/>
  <c r="AS17" i="7"/>
  <c r="AS7" i="7"/>
  <c r="AS15" i="7"/>
  <c r="AT15" i="7" s="1"/>
  <c r="AT12" i="7"/>
  <c r="AT20" i="7"/>
  <c r="AT18" i="7"/>
  <c r="AS14" i="7"/>
  <c r="AS13" i="7"/>
  <c r="AT13" i="7" s="1"/>
  <c r="AS21" i="7"/>
  <c r="AT21" i="7" s="1"/>
  <c r="AS11" i="7"/>
  <c r="AT11" i="7" s="1"/>
  <c r="AT9" i="7"/>
  <c r="AT17" i="7"/>
  <c r="AT8" i="7"/>
  <c r="AT16" i="7"/>
  <c r="AS24" i="7"/>
  <c r="AT14" i="7"/>
  <c r="AQ13" i="7"/>
  <c r="AL23" i="7"/>
  <c r="AQ7" i="7"/>
  <c r="AO22" i="7"/>
  <c r="AO23" i="7" s="1"/>
  <c r="AP22" i="7"/>
  <c r="AP23" i="7" s="1"/>
  <c r="AK21" i="5"/>
  <c r="AX25" i="5"/>
  <c r="AU3" i="5"/>
  <c r="AU24" i="5"/>
  <c r="AQ6" i="5"/>
  <c r="A18" i="18"/>
  <c r="B11" i="3"/>
  <c r="C11" i="3" s="1"/>
  <c r="A195" i="2"/>
  <c r="A174" i="2"/>
  <c r="B12" i="1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C8" i="11"/>
  <c r="A9" i="11"/>
  <c r="B11" i="10"/>
  <c r="C9" i="10"/>
  <c r="A10" i="10"/>
  <c r="B16" i="12"/>
  <c r="C9" i="12"/>
  <c r="A10" i="12"/>
  <c r="A12" i="3"/>
  <c r="A19" i="2"/>
  <c r="AX21" i="7" l="1"/>
  <c r="AX12" i="7"/>
  <c r="AX13" i="7"/>
  <c r="AX20" i="7"/>
  <c r="AX8" i="7"/>
  <c r="AX19" i="7"/>
  <c r="AX11" i="7"/>
  <c r="AX7" i="7"/>
  <c r="AX14" i="7"/>
  <c r="AX15" i="7"/>
  <c r="AX17" i="7"/>
  <c r="AX9" i="7"/>
  <c r="AX16" i="7"/>
  <c r="AX10" i="7"/>
  <c r="AX18" i="7"/>
  <c r="AX24" i="7"/>
  <c r="AT18" i="5"/>
  <c r="AT7" i="5"/>
  <c r="AT13" i="5"/>
  <c r="AT11" i="5"/>
  <c r="Q15" i="2"/>
  <c r="T15" i="2" s="1"/>
  <c r="S11" i="18"/>
  <c r="Q14" i="2"/>
  <c r="T14" i="2" s="1"/>
  <c r="D9" i="12"/>
  <c r="D17" i="2" s="1"/>
  <c r="E9" i="12"/>
  <c r="E17" i="2" s="1"/>
  <c r="I16" i="2"/>
  <c r="M16" i="2"/>
  <c r="B16" i="2"/>
  <c r="C16" i="2" s="1"/>
  <c r="H16" i="2"/>
  <c r="P16" i="2"/>
  <c r="AD16" i="2" s="1"/>
  <c r="L16" i="2"/>
  <c r="Z16" i="2" s="1"/>
  <c r="F16" i="2"/>
  <c r="K16" i="2"/>
  <c r="Y16" i="2" s="1"/>
  <c r="O16" i="2"/>
  <c r="AC16" i="2" s="1"/>
  <c r="AT9" i="5"/>
  <c r="AT14" i="5"/>
  <c r="AX3" i="7"/>
  <c r="AU18" i="5"/>
  <c r="AW18" i="5" s="1"/>
  <c r="AU14" i="5"/>
  <c r="AU10" i="5"/>
  <c r="AU6" i="5"/>
  <c r="AU23" i="5"/>
  <c r="AU17" i="5"/>
  <c r="AU13" i="5"/>
  <c r="AU9" i="5"/>
  <c r="AU16" i="5"/>
  <c r="AW16" i="5" s="1"/>
  <c r="AU8" i="5"/>
  <c r="AU15" i="5"/>
  <c r="AU12" i="5"/>
  <c r="AU20" i="5"/>
  <c r="AU11" i="5"/>
  <c r="AU19" i="5"/>
  <c r="AU7" i="5"/>
  <c r="AV15" i="5"/>
  <c r="AV7" i="5"/>
  <c r="AV18" i="5"/>
  <c r="AV10" i="5"/>
  <c r="AV13" i="5"/>
  <c r="AV16" i="5"/>
  <c r="AV8" i="5"/>
  <c r="AV19" i="5"/>
  <c r="AV11" i="5"/>
  <c r="AV14" i="5"/>
  <c r="AV6" i="5"/>
  <c r="AV17" i="5"/>
  <c r="AV9" i="5"/>
  <c r="AV20" i="5"/>
  <c r="AV12" i="5"/>
  <c r="AV23" i="5"/>
  <c r="AR21" i="5"/>
  <c r="AR22" i="5" s="1"/>
  <c r="AS21" i="5"/>
  <c r="AS22" i="5" s="1"/>
  <c r="BA26" i="7"/>
  <c r="BA25" i="7" s="1"/>
  <c r="AS22" i="7"/>
  <c r="AS23" i="7" s="1"/>
  <c r="AV15" i="7"/>
  <c r="AW15" i="7" s="1"/>
  <c r="AV7" i="7"/>
  <c r="AV17" i="7"/>
  <c r="AW17" i="7" s="1"/>
  <c r="AV9" i="7"/>
  <c r="AW9" i="7" s="1"/>
  <c r="AV18" i="7"/>
  <c r="AW18" i="7" s="1"/>
  <c r="AV10" i="7"/>
  <c r="AW10" i="7" s="1"/>
  <c r="AV20" i="7"/>
  <c r="AW20" i="7" s="1"/>
  <c r="AV12" i="7"/>
  <c r="AW12" i="7" s="1"/>
  <c r="AV24" i="7"/>
  <c r="AV19" i="7"/>
  <c r="AW19" i="7" s="1"/>
  <c r="AV11" i="7"/>
  <c r="AW11" i="7" s="1"/>
  <c r="AV21" i="7"/>
  <c r="AW21" i="7" s="1"/>
  <c r="AV13" i="7"/>
  <c r="AW13" i="7" s="1"/>
  <c r="AV14" i="7"/>
  <c r="AW14" i="7" s="1"/>
  <c r="AV16" i="7"/>
  <c r="AW16" i="7" s="1"/>
  <c r="AV8" i="7"/>
  <c r="AW8" i="7" s="1"/>
  <c r="AQ22" i="7"/>
  <c r="AT7" i="7"/>
  <c r="AR22" i="7"/>
  <c r="AT12" i="5"/>
  <c r="AT20" i="5"/>
  <c r="AQ21" i="5"/>
  <c r="AT10" i="5"/>
  <c r="AT6" i="5"/>
  <c r="AN21" i="5"/>
  <c r="AX24" i="5"/>
  <c r="BA25" i="5"/>
  <c r="AX3" i="5"/>
  <c r="T12" i="18"/>
  <c r="A19" i="18"/>
  <c r="B12" i="3"/>
  <c r="C12" i="3" s="1"/>
  <c r="A196" i="2"/>
  <c r="A175" i="2"/>
  <c r="B57" i="1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C9" i="11"/>
  <c r="A10" i="11"/>
  <c r="C10" i="10"/>
  <c r="A11" i="10"/>
  <c r="B12" i="10"/>
  <c r="A11" i="12"/>
  <c r="C10" i="12"/>
  <c r="B17" i="12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A13" i="3"/>
  <c r="A20" i="2"/>
  <c r="B72" i="12" l="1"/>
  <c r="B73" i="12" s="1"/>
  <c r="BA15" i="7"/>
  <c r="BA18" i="7"/>
  <c r="BA7" i="7"/>
  <c r="BA8" i="7"/>
  <c r="BA9" i="7"/>
  <c r="BA21" i="7"/>
  <c r="BA16" i="7"/>
  <c r="BA13" i="7"/>
  <c r="BA14" i="7"/>
  <c r="BA19" i="7"/>
  <c r="BA11" i="7"/>
  <c r="BA12" i="7"/>
  <c r="BA17" i="7"/>
  <c r="BA20" i="7"/>
  <c r="BA10" i="7"/>
  <c r="BA24" i="7"/>
  <c r="Z17" i="2"/>
  <c r="AT22" i="7"/>
  <c r="AW7" i="5"/>
  <c r="AW12" i="5"/>
  <c r="AW19" i="5"/>
  <c r="AW15" i="5"/>
  <c r="AW13" i="5"/>
  <c r="AW10" i="5"/>
  <c r="AW11" i="5"/>
  <c r="AW8" i="5"/>
  <c r="AW17" i="5"/>
  <c r="T11" i="18"/>
  <c r="S13" i="18"/>
  <c r="S16" i="2"/>
  <c r="R16" i="2"/>
  <c r="J16" i="2"/>
  <c r="G16" i="2"/>
  <c r="B17" i="2"/>
  <c r="C17" i="2" s="1"/>
  <c r="O17" i="2"/>
  <c r="AC17" i="2" s="1"/>
  <c r="P17" i="2"/>
  <c r="AD17" i="2" s="1"/>
  <c r="H17" i="2"/>
  <c r="L17" i="2"/>
  <c r="I17" i="2"/>
  <c r="F17" i="2"/>
  <c r="K17" i="2"/>
  <c r="Y17" i="2" s="1"/>
  <c r="M17" i="2"/>
  <c r="N16" i="2"/>
  <c r="BA3" i="7"/>
  <c r="AU21" i="5"/>
  <c r="AU22" i="5" s="1"/>
  <c r="AV21" i="5"/>
  <c r="AV22" i="5" s="1"/>
  <c r="AX18" i="5"/>
  <c r="AX14" i="5"/>
  <c r="AX10" i="5"/>
  <c r="AX6" i="5"/>
  <c r="AX23" i="5"/>
  <c r="AX17" i="5"/>
  <c r="AX13" i="5"/>
  <c r="AX9" i="5"/>
  <c r="AX16" i="5"/>
  <c r="AX8" i="5"/>
  <c r="AZ8" i="5" s="1"/>
  <c r="AX20" i="5"/>
  <c r="AZ20" i="5" s="1"/>
  <c r="AX11" i="5"/>
  <c r="AZ11" i="5" s="1"/>
  <c r="AX19" i="5"/>
  <c r="AZ19" i="5" s="1"/>
  <c r="AX7" i="5"/>
  <c r="AX15" i="5"/>
  <c r="AZ15" i="5" s="1"/>
  <c r="AX12" i="5"/>
  <c r="AZ12" i="5" s="1"/>
  <c r="AY9" i="5"/>
  <c r="AY19" i="5"/>
  <c r="AY13" i="5"/>
  <c r="AY20" i="5"/>
  <c r="AY7" i="5"/>
  <c r="AY14" i="5"/>
  <c r="AY8" i="5"/>
  <c r="AY18" i="5"/>
  <c r="AY17" i="5"/>
  <c r="AY11" i="5"/>
  <c r="AY6" i="5"/>
  <c r="AY15" i="5"/>
  <c r="AY12" i="5"/>
  <c r="AY16" i="5"/>
  <c r="AY10" i="5"/>
  <c r="AY23" i="5"/>
  <c r="AV22" i="7"/>
  <c r="AV23" i="7" s="1"/>
  <c r="AY19" i="7"/>
  <c r="AZ19" i="7" s="1"/>
  <c r="AY20" i="7"/>
  <c r="AZ20" i="7" s="1"/>
  <c r="AY12" i="7"/>
  <c r="AY16" i="7"/>
  <c r="AZ16" i="7" s="1"/>
  <c r="AY8" i="7"/>
  <c r="AZ8" i="7" s="1"/>
  <c r="AY10" i="7"/>
  <c r="AZ10" i="7" s="1"/>
  <c r="AY18" i="7"/>
  <c r="AZ18" i="7" s="1"/>
  <c r="AY9" i="7"/>
  <c r="AZ9" i="7" s="1"/>
  <c r="AZ12" i="7"/>
  <c r="AY24" i="7"/>
  <c r="AY7" i="7"/>
  <c r="AY15" i="7"/>
  <c r="AZ15" i="7" s="1"/>
  <c r="AY13" i="7"/>
  <c r="AZ13" i="7" s="1"/>
  <c r="AY17" i="7"/>
  <c r="AZ17" i="7" s="1"/>
  <c r="AY11" i="7"/>
  <c r="AZ11" i="7" s="1"/>
  <c r="AY14" i="7"/>
  <c r="AZ14" i="7" s="1"/>
  <c r="AY21" i="7"/>
  <c r="AZ21" i="7" s="1"/>
  <c r="AW7" i="7"/>
  <c r="AU22" i="7"/>
  <c r="BD26" i="7"/>
  <c r="BD25" i="7" s="1"/>
  <c r="AR23" i="7"/>
  <c r="AW9" i="5"/>
  <c r="AW6" i="5"/>
  <c r="BA3" i="5"/>
  <c r="BD25" i="5"/>
  <c r="BA24" i="5"/>
  <c r="AW20" i="5"/>
  <c r="AW14" i="5"/>
  <c r="A20" i="18"/>
  <c r="B13" i="3"/>
  <c r="C13" i="3" s="1"/>
  <c r="A197" i="2"/>
  <c r="A176" i="2"/>
  <c r="C10" i="11"/>
  <c r="A11" i="11"/>
  <c r="C11" i="10"/>
  <c r="A12" i="10"/>
  <c r="B13" i="10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A12" i="12"/>
  <c r="C11" i="12"/>
  <c r="A14" i="3"/>
  <c r="A21" i="2"/>
  <c r="B74" i="12" l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D12" i="7"/>
  <c r="BD15" i="7"/>
  <c r="BD18" i="7"/>
  <c r="BD9" i="7"/>
  <c r="BD19" i="7"/>
  <c r="BD21" i="7"/>
  <c r="BD14" i="7"/>
  <c r="BD17" i="7"/>
  <c r="BD20" i="7"/>
  <c r="BD11" i="7"/>
  <c r="BD13" i="7"/>
  <c r="BD8" i="7"/>
  <c r="BD10" i="7"/>
  <c r="BD16" i="7"/>
  <c r="BD7" i="7"/>
  <c r="BD24" i="7"/>
  <c r="AZ13" i="5"/>
  <c r="AZ10" i="5"/>
  <c r="AZ7" i="5"/>
  <c r="AZ17" i="5"/>
  <c r="AZ14" i="5"/>
  <c r="AZ16" i="5"/>
  <c r="AZ18" i="5"/>
  <c r="AZ9" i="5"/>
  <c r="B91" i="12"/>
  <c r="B92" i="12" s="1"/>
  <c r="R17" i="2"/>
  <c r="S17" i="2"/>
  <c r="S14" i="18"/>
  <c r="Q16" i="2"/>
  <c r="T16" i="2" s="1"/>
  <c r="J17" i="2"/>
  <c r="G17" i="2"/>
  <c r="N17" i="2"/>
  <c r="AW22" i="7"/>
  <c r="AU23" i="7"/>
  <c r="BD3" i="7"/>
  <c r="AX21" i="5"/>
  <c r="AX22" i="5" s="1"/>
  <c r="AY21" i="5"/>
  <c r="AY22" i="5" s="1"/>
  <c r="BA18" i="5"/>
  <c r="BC18" i="5" s="1"/>
  <c r="BA14" i="5"/>
  <c r="BC14" i="5" s="1"/>
  <c r="BA10" i="5"/>
  <c r="BC10" i="5" s="1"/>
  <c r="BA6" i="5"/>
  <c r="BA23" i="5"/>
  <c r="BA17" i="5"/>
  <c r="BA13" i="5"/>
  <c r="BC13" i="5" s="1"/>
  <c r="BA9" i="5"/>
  <c r="BA16" i="5"/>
  <c r="BA8" i="5"/>
  <c r="BC8" i="5" s="1"/>
  <c r="BA15" i="5"/>
  <c r="BA12" i="5"/>
  <c r="BC12" i="5" s="1"/>
  <c r="BA20" i="5"/>
  <c r="BC20" i="5" s="1"/>
  <c r="BA11" i="5"/>
  <c r="BC11" i="5" s="1"/>
  <c r="BA19" i="5"/>
  <c r="BC19" i="5" s="1"/>
  <c r="BA7" i="5"/>
  <c r="BC7" i="5" s="1"/>
  <c r="BB17" i="5"/>
  <c r="BB9" i="5"/>
  <c r="BB8" i="5"/>
  <c r="BB14" i="5"/>
  <c r="BB15" i="5"/>
  <c r="BB7" i="5"/>
  <c r="BB10" i="5"/>
  <c r="BB13" i="5"/>
  <c r="BB16" i="5"/>
  <c r="BB6" i="5"/>
  <c r="BB19" i="5"/>
  <c r="BB11" i="5"/>
  <c r="BB12" i="5"/>
  <c r="BB20" i="5"/>
  <c r="BB18" i="5"/>
  <c r="BB23" i="5"/>
  <c r="BG26" i="7"/>
  <c r="BG25" i="7" s="1"/>
  <c r="BB19" i="7"/>
  <c r="BB16" i="7"/>
  <c r="BC16" i="7" s="1"/>
  <c r="BB8" i="7"/>
  <c r="BC8" i="7" s="1"/>
  <c r="BC15" i="7"/>
  <c r="BB20" i="7"/>
  <c r="BB12" i="7"/>
  <c r="BC19" i="7"/>
  <c r="BB10" i="7"/>
  <c r="BB18" i="7"/>
  <c r="BC18" i="7" s="1"/>
  <c r="BB9" i="7"/>
  <c r="BB17" i="7"/>
  <c r="BB7" i="7"/>
  <c r="BB15" i="7"/>
  <c r="BC13" i="7"/>
  <c r="BC12" i="7"/>
  <c r="BC20" i="7"/>
  <c r="BC10" i="7"/>
  <c r="BC9" i="7"/>
  <c r="BC17" i="7"/>
  <c r="BB24" i="7"/>
  <c r="BB21" i="7"/>
  <c r="BC21" i="7" s="1"/>
  <c r="BB14" i="7"/>
  <c r="BC14" i="7" s="1"/>
  <c r="BB11" i="7"/>
  <c r="BC11" i="7" s="1"/>
  <c r="BB13" i="7"/>
  <c r="AY22" i="7"/>
  <c r="AY23" i="7" s="1"/>
  <c r="AZ7" i="7"/>
  <c r="AX22" i="7"/>
  <c r="AT21" i="5"/>
  <c r="AZ6" i="5"/>
  <c r="BC15" i="5"/>
  <c r="BG25" i="5"/>
  <c r="BD3" i="5"/>
  <c r="BD24" i="5"/>
  <c r="A21" i="18"/>
  <c r="B14" i="3"/>
  <c r="C14" i="3" s="1"/>
  <c r="A198" i="2"/>
  <c r="A177" i="2"/>
  <c r="A12" i="11"/>
  <c r="C11" i="11"/>
  <c r="A13" i="10"/>
  <c r="C12" i="10"/>
  <c r="A13" i="12"/>
  <c r="C12" i="12"/>
  <c r="A15" i="3"/>
  <c r="A22" i="2"/>
  <c r="B93" i="12" l="1"/>
  <c r="B94" i="12" s="1"/>
  <c r="B95" i="12" s="1"/>
  <c r="BG8" i="7"/>
  <c r="BG13" i="7"/>
  <c r="BG18" i="7"/>
  <c r="BG21" i="7"/>
  <c r="BG14" i="7"/>
  <c r="BG10" i="7"/>
  <c r="BG15" i="7"/>
  <c r="BG9" i="7"/>
  <c r="BG11" i="7"/>
  <c r="BG16" i="7"/>
  <c r="BG19" i="7"/>
  <c r="BG7" i="7"/>
  <c r="BG17" i="7"/>
  <c r="BG12" i="7"/>
  <c r="BG20" i="7"/>
  <c r="BG24" i="7"/>
  <c r="BC9" i="5"/>
  <c r="BC16" i="5"/>
  <c r="BC17" i="5"/>
  <c r="AZ22" i="7"/>
  <c r="T13" i="18"/>
  <c r="Q17" i="2"/>
  <c r="T17" i="2" s="1"/>
  <c r="BG3" i="7"/>
  <c r="BA21" i="5"/>
  <c r="BA22" i="5" s="1"/>
  <c r="BD18" i="5"/>
  <c r="BF18" i="5" s="1"/>
  <c r="BD14" i="5"/>
  <c r="BF14" i="5" s="1"/>
  <c r="BD10" i="5"/>
  <c r="BF10" i="5" s="1"/>
  <c r="BD6" i="5"/>
  <c r="BD23" i="5"/>
  <c r="BD17" i="5"/>
  <c r="BF17" i="5" s="1"/>
  <c r="BD13" i="5"/>
  <c r="BF13" i="5" s="1"/>
  <c r="BD9" i="5"/>
  <c r="BF9" i="5" s="1"/>
  <c r="BD16" i="5"/>
  <c r="BF16" i="5" s="1"/>
  <c r="BD8" i="5"/>
  <c r="BF8" i="5" s="1"/>
  <c r="BD20" i="5"/>
  <c r="BF20" i="5" s="1"/>
  <c r="BD11" i="5"/>
  <c r="BF11" i="5" s="1"/>
  <c r="BD19" i="5"/>
  <c r="BF19" i="5" s="1"/>
  <c r="BD7" i="5"/>
  <c r="BF7" i="5" s="1"/>
  <c r="BD15" i="5"/>
  <c r="BF15" i="5" s="1"/>
  <c r="BD12" i="5"/>
  <c r="BF12" i="5" s="1"/>
  <c r="BE19" i="5"/>
  <c r="BE11" i="5"/>
  <c r="BE16" i="5"/>
  <c r="BE8" i="5"/>
  <c r="BE17" i="5"/>
  <c r="BE9" i="5"/>
  <c r="BE14" i="5"/>
  <c r="BE6" i="5"/>
  <c r="BE15" i="5"/>
  <c r="BE7" i="5"/>
  <c r="BE20" i="5"/>
  <c r="BE12" i="5"/>
  <c r="BE13" i="5"/>
  <c r="BE18" i="5"/>
  <c r="BE10" i="5"/>
  <c r="BE23" i="5"/>
  <c r="BB21" i="5"/>
  <c r="BB22" i="5" s="1"/>
  <c r="BC7" i="7"/>
  <c r="BA22" i="7"/>
  <c r="AX23" i="7"/>
  <c r="BE19" i="7"/>
  <c r="BF19" i="7"/>
  <c r="BE12" i="7"/>
  <c r="BF12" i="7" s="1"/>
  <c r="BF9" i="7"/>
  <c r="BE18" i="7"/>
  <c r="BE8" i="7"/>
  <c r="BF21" i="7"/>
  <c r="BF17" i="7"/>
  <c r="BE14" i="7"/>
  <c r="BF11" i="7"/>
  <c r="BE20" i="7"/>
  <c r="BE16" i="7"/>
  <c r="BE10" i="7"/>
  <c r="BE9" i="7"/>
  <c r="BE17" i="7"/>
  <c r="BE7" i="7"/>
  <c r="BE15" i="7"/>
  <c r="BF15" i="7" s="1"/>
  <c r="BF20" i="7"/>
  <c r="BF10" i="7"/>
  <c r="BF18" i="7"/>
  <c r="BF8" i="7"/>
  <c r="BF16" i="7"/>
  <c r="BE24" i="7"/>
  <c r="BF14" i="7"/>
  <c r="BE13" i="7"/>
  <c r="BF13" i="7" s="1"/>
  <c r="BE21" i="7"/>
  <c r="BE11" i="7"/>
  <c r="BB22" i="7"/>
  <c r="BB23" i="7" s="1"/>
  <c r="BC6" i="5"/>
  <c r="BG3" i="5"/>
  <c r="BG24" i="5"/>
  <c r="BJ25" i="5"/>
  <c r="AZ21" i="5"/>
  <c r="AW21" i="5"/>
  <c r="A22" i="18"/>
  <c r="B15" i="3"/>
  <c r="C15" i="3" s="1"/>
  <c r="A199" i="2"/>
  <c r="A178" i="2"/>
  <c r="C12" i="11"/>
  <c r="A13" i="11"/>
  <c r="C13" i="10"/>
  <c r="A14" i="10"/>
  <c r="C13" i="12"/>
  <c r="A14" i="12"/>
  <c r="A16" i="3"/>
  <c r="A23" i="2"/>
  <c r="BC22" i="7" l="1"/>
  <c r="BA23" i="7"/>
  <c r="T14" i="18"/>
  <c r="B96" i="12"/>
  <c r="BG18" i="5"/>
  <c r="BI18" i="5" s="1"/>
  <c r="BG14" i="5"/>
  <c r="BI14" i="5" s="1"/>
  <c r="BG10" i="5"/>
  <c r="BI10" i="5" s="1"/>
  <c r="BG6" i="5"/>
  <c r="BG23" i="5"/>
  <c r="BG17" i="5"/>
  <c r="BG13" i="5"/>
  <c r="BI13" i="5" s="1"/>
  <c r="BG9" i="5"/>
  <c r="BI9" i="5" s="1"/>
  <c r="BG16" i="5"/>
  <c r="BI16" i="5" s="1"/>
  <c r="BG8" i="5"/>
  <c r="BI8" i="5" s="1"/>
  <c r="BG15" i="5"/>
  <c r="BI15" i="5" s="1"/>
  <c r="BG12" i="5"/>
  <c r="BI12" i="5" s="1"/>
  <c r="BG20" i="5"/>
  <c r="BI20" i="5" s="1"/>
  <c r="BG11" i="5"/>
  <c r="BI11" i="5" s="1"/>
  <c r="BG19" i="5"/>
  <c r="BI19" i="5" s="1"/>
  <c r="BG7" i="5"/>
  <c r="BI7" i="5" s="1"/>
  <c r="BH13" i="5"/>
  <c r="BH16" i="5"/>
  <c r="BH8" i="5"/>
  <c r="BH19" i="5"/>
  <c r="BH11" i="5"/>
  <c r="BH14" i="5"/>
  <c r="BH6" i="5"/>
  <c r="BH17" i="5"/>
  <c r="BH9" i="5"/>
  <c r="BH20" i="5"/>
  <c r="BH12" i="5"/>
  <c r="BH15" i="5"/>
  <c r="BH7" i="5"/>
  <c r="BH18" i="5"/>
  <c r="BH10" i="5"/>
  <c r="BH23" i="5"/>
  <c r="BE21" i="5"/>
  <c r="BE22" i="5" s="1"/>
  <c r="BD21" i="5"/>
  <c r="BD22" i="5" s="1"/>
  <c r="BF7" i="7"/>
  <c r="BD22" i="7"/>
  <c r="BF22" i="7" s="1"/>
  <c r="BE22" i="7"/>
  <c r="BE23" i="7" s="1"/>
  <c r="BH19" i="7"/>
  <c r="BH16" i="7"/>
  <c r="BH8" i="7"/>
  <c r="BI15" i="7"/>
  <c r="BH20" i="7"/>
  <c r="BH12" i="7"/>
  <c r="BI19" i="7"/>
  <c r="BI9" i="7"/>
  <c r="BI17" i="7"/>
  <c r="BI8" i="7"/>
  <c r="BI16" i="7"/>
  <c r="BH24" i="7"/>
  <c r="BI14" i="7"/>
  <c r="BH10" i="7"/>
  <c r="BH18" i="7"/>
  <c r="BH9" i="7"/>
  <c r="BH17" i="7"/>
  <c r="BH7" i="7"/>
  <c r="BH15" i="7"/>
  <c r="BH14" i="7"/>
  <c r="BH13" i="7"/>
  <c r="BH21" i="7"/>
  <c r="BH11" i="7"/>
  <c r="BI11" i="7" s="1"/>
  <c r="BI21" i="7"/>
  <c r="BI18" i="7"/>
  <c r="BI12" i="7"/>
  <c r="BI20" i="7"/>
  <c r="BI13" i="7"/>
  <c r="BI10" i="7"/>
  <c r="BI17" i="5"/>
  <c r="BF6" i="5"/>
  <c r="BJ24" i="5"/>
  <c r="BM25" i="5"/>
  <c r="BJ3" i="5"/>
  <c r="A23" i="18"/>
  <c r="B16" i="3"/>
  <c r="C16" i="3" s="1"/>
  <c r="A200" i="2"/>
  <c r="A179" i="2"/>
  <c r="C13" i="11"/>
  <c r="A14" i="11"/>
  <c r="C14" i="10"/>
  <c r="A15" i="10"/>
  <c r="A15" i="12"/>
  <c r="C14" i="12"/>
  <c r="A17" i="3"/>
  <c r="A24" i="2"/>
  <c r="B97" i="12" l="1"/>
  <c r="B98" i="12"/>
  <c r="B99" i="12" s="1"/>
  <c r="B100" i="12" s="1"/>
  <c r="BH21" i="5"/>
  <c r="BH22" i="5" s="1"/>
  <c r="BJ18" i="5"/>
  <c r="BL18" i="5" s="1"/>
  <c r="BJ14" i="5"/>
  <c r="BL14" i="5" s="1"/>
  <c r="BJ10" i="5"/>
  <c r="BL10" i="5" s="1"/>
  <c r="BJ6" i="5"/>
  <c r="BJ23" i="5"/>
  <c r="BJ17" i="5"/>
  <c r="BL17" i="5" s="1"/>
  <c r="BJ13" i="5"/>
  <c r="BL13" i="5" s="1"/>
  <c r="BJ9" i="5"/>
  <c r="BL9" i="5" s="1"/>
  <c r="BJ16" i="5"/>
  <c r="BL16" i="5" s="1"/>
  <c r="BJ8" i="5"/>
  <c r="BL8" i="5" s="1"/>
  <c r="BJ20" i="5"/>
  <c r="BL20" i="5" s="1"/>
  <c r="BJ11" i="5"/>
  <c r="BL11" i="5" s="1"/>
  <c r="BJ19" i="5"/>
  <c r="BL19" i="5" s="1"/>
  <c r="BJ7" i="5"/>
  <c r="BL7" i="5" s="1"/>
  <c r="BJ15" i="5"/>
  <c r="BL15" i="5" s="1"/>
  <c r="BJ12" i="5"/>
  <c r="BK15" i="5"/>
  <c r="BK7" i="5"/>
  <c r="BK16" i="5"/>
  <c r="BK8" i="5"/>
  <c r="BK13" i="5"/>
  <c r="BK14" i="5"/>
  <c r="BK6" i="5"/>
  <c r="BK19" i="5"/>
  <c r="BK11" i="5"/>
  <c r="BK20" i="5"/>
  <c r="BK12" i="5"/>
  <c r="BK17" i="5"/>
  <c r="BK9" i="5"/>
  <c r="BK18" i="5"/>
  <c r="BK10" i="5"/>
  <c r="BK23" i="5"/>
  <c r="BG21" i="5"/>
  <c r="BG22" i="5" s="1"/>
  <c r="BH22" i="7"/>
  <c r="BH23" i="7" s="1"/>
  <c r="BD23" i="7"/>
  <c r="BI7" i="7"/>
  <c r="BG22" i="7"/>
  <c r="BC21" i="5"/>
  <c r="BF21" i="5"/>
  <c r="BI6" i="5"/>
  <c r="BP25" i="5"/>
  <c r="BM3" i="5"/>
  <c r="BM24" i="5"/>
  <c r="BL12" i="5"/>
  <c r="A24" i="18"/>
  <c r="B17" i="3"/>
  <c r="C17" i="3" s="1"/>
  <c r="A201" i="2"/>
  <c r="A180" i="2"/>
  <c r="C14" i="11"/>
  <c r="A15" i="11"/>
  <c r="C15" i="10"/>
  <c r="A16" i="10"/>
  <c r="A16" i="12"/>
  <c r="C15" i="12"/>
  <c r="A18" i="3"/>
  <c r="A25" i="2"/>
  <c r="BI22" i="7" l="1"/>
  <c r="B101" i="12"/>
  <c r="B102" i="12" s="1"/>
  <c r="B103" i="12" s="1"/>
  <c r="BK21" i="5"/>
  <c r="BK22" i="5" s="1"/>
  <c r="BM18" i="5"/>
  <c r="BO18" i="5" s="1"/>
  <c r="BM14" i="5"/>
  <c r="BM10" i="5"/>
  <c r="BM6" i="5"/>
  <c r="BM23" i="5"/>
  <c r="BM17" i="5"/>
  <c r="BO17" i="5" s="1"/>
  <c r="BM13" i="5"/>
  <c r="BM9" i="5"/>
  <c r="BM16" i="5"/>
  <c r="BO16" i="5" s="1"/>
  <c r="BM8" i="5"/>
  <c r="BO8" i="5" s="1"/>
  <c r="BM15" i="5"/>
  <c r="BO15" i="5" s="1"/>
  <c r="BM12" i="5"/>
  <c r="BO12" i="5" s="1"/>
  <c r="BM20" i="5"/>
  <c r="BO20" i="5" s="1"/>
  <c r="BM11" i="5"/>
  <c r="BO11" i="5" s="1"/>
  <c r="BM19" i="5"/>
  <c r="BO19" i="5" s="1"/>
  <c r="BM7" i="5"/>
  <c r="BN17" i="5"/>
  <c r="BN9" i="5"/>
  <c r="BN16" i="5"/>
  <c r="BN8" i="5"/>
  <c r="BN15" i="5"/>
  <c r="BN7" i="5"/>
  <c r="BN14" i="5"/>
  <c r="BN6" i="5"/>
  <c r="BN13" i="5"/>
  <c r="BN20" i="5"/>
  <c r="BN12" i="5"/>
  <c r="BN19" i="5"/>
  <c r="BN11" i="5"/>
  <c r="BN18" i="5"/>
  <c r="BN10" i="5"/>
  <c r="BN23" i="5"/>
  <c r="BJ21" i="5"/>
  <c r="BJ22" i="5" s="1"/>
  <c r="BG23" i="7"/>
  <c r="BL6" i="5"/>
  <c r="BP3" i="5"/>
  <c r="BP24" i="5"/>
  <c r="BS25" i="5"/>
  <c r="BO9" i="5"/>
  <c r="A25" i="18"/>
  <c r="B18" i="3"/>
  <c r="C18" i="3" s="1"/>
  <c r="A202" i="2"/>
  <c r="A181" i="2"/>
  <c r="A16" i="11"/>
  <c r="C15" i="11"/>
  <c r="A17" i="10"/>
  <c r="C16" i="10"/>
  <c r="A17" i="12"/>
  <c r="C16" i="12"/>
  <c r="A19" i="3"/>
  <c r="A26" i="2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O7" i="5"/>
  <c r="BO13" i="5"/>
  <c r="BO10" i="5"/>
  <c r="BO14" i="5"/>
  <c r="BP18" i="5"/>
  <c r="BP14" i="5"/>
  <c r="BP10" i="5"/>
  <c r="BP6" i="5"/>
  <c r="BP23" i="5"/>
  <c r="BP17" i="5"/>
  <c r="BP13" i="5"/>
  <c r="BR13" i="5" s="1"/>
  <c r="BP9" i="5"/>
  <c r="BR9" i="5" s="1"/>
  <c r="BP16" i="5"/>
  <c r="BP8" i="5"/>
  <c r="BR8" i="5" s="1"/>
  <c r="BP20" i="5"/>
  <c r="BP11" i="5"/>
  <c r="BR11" i="5" s="1"/>
  <c r="BP19" i="5"/>
  <c r="BP7" i="5"/>
  <c r="BR7" i="5" s="1"/>
  <c r="BP15" i="5"/>
  <c r="BR15" i="5" s="1"/>
  <c r="BP12" i="5"/>
  <c r="BQ19" i="5"/>
  <c r="BQ11" i="5"/>
  <c r="BQ16" i="5"/>
  <c r="BQ8" i="5"/>
  <c r="BQ17" i="5"/>
  <c r="BQ9" i="5"/>
  <c r="BQ14" i="5"/>
  <c r="BQ6" i="5"/>
  <c r="BQ15" i="5"/>
  <c r="BQ7" i="5"/>
  <c r="BQ20" i="5"/>
  <c r="BQ12" i="5"/>
  <c r="BQ13" i="5"/>
  <c r="BQ18" i="5"/>
  <c r="BQ10" i="5"/>
  <c r="BQ23" i="5"/>
  <c r="BN21" i="5"/>
  <c r="BN22" i="5" s="1"/>
  <c r="BM21" i="5"/>
  <c r="BM22" i="5" s="1"/>
  <c r="BO6" i="5"/>
  <c r="BS3" i="5"/>
  <c r="BS24" i="5"/>
  <c r="BV25" i="5"/>
  <c r="BR20" i="5"/>
  <c r="BR19" i="5"/>
  <c r="BR18" i="5"/>
  <c r="BR17" i="5"/>
  <c r="BR16" i="5"/>
  <c r="BR12" i="5"/>
  <c r="A26" i="18"/>
  <c r="B19" i="3"/>
  <c r="C19" i="3" s="1"/>
  <c r="A203" i="2"/>
  <c r="A182" i="2"/>
  <c r="A17" i="11"/>
  <c r="C16" i="11"/>
  <c r="A18" i="10"/>
  <c r="C17" i="10"/>
  <c r="C17" i="12"/>
  <c r="A18" i="12"/>
  <c r="A20" i="3"/>
  <c r="A27" i="2"/>
  <c r="BR10" i="5" l="1"/>
  <c r="BR14" i="5"/>
  <c r="BS18" i="5"/>
  <c r="BS14" i="5"/>
  <c r="BS10" i="5"/>
  <c r="BS6" i="5"/>
  <c r="BS23" i="5"/>
  <c r="BS17" i="5"/>
  <c r="BU17" i="5" s="1"/>
  <c r="BS13" i="5"/>
  <c r="BU13" i="5" s="1"/>
  <c r="BS9" i="5"/>
  <c r="BS16" i="5"/>
  <c r="BS8" i="5"/>
  <c r="BU8" i="5" s="1"/>
  <c r="BS15" i="5"/>
  <c r="BU15" i="5" s="1"/>
  <c r="BS12" i="5"/>
  <c r="BU12" i="5" s="1"/>
  <c r="BS20" i="5"/>
  <c r="BS11" i="5"/>
  <c r="BU11" i="5" s="1"/>
  <c r="BS19" i="5"/>
  <c r="BU19" i="5" s="1"/>
  <c r="BS7" i="5"/>
  <c r="BU7" i="5" s="1"/>
  <c r="BT13" i="5"/>
  <c r="BT16" i="5"/>
  <c r="BT8" i="5"/>
  <c r="BT19" i="5"/>
  <c r="BT11" i="5"/>
  <c r="BT14" i="5"/>
  <c r="BT6" i="5"/>
  <c r="BT17" i="5"/>
  <c r="BT9" i="5"/>
  <c r="BT20" i="5"/>
  <c r="BT12" i="5"/>
  <c r="BT15" i="5"/>
  <c r="BT7" i="5"/>
  <c r="BT18" i="5"/>
  <c r="BT10" i="5"/>
  <c r="BT23" i="5"/>
  <c r="BQ21" i="5"/>
  <c r="BQ22" i="5" s="1"/>
  <c r="BP21" i="5"/>
  <c r="BP22" i="5" s="1"/>
  <c r="BR6" i="5"/>
  <c r="BV3" i="5"/>
  <c r="BV24" i="5"/>
  <c r="BL21" i="5"/>
  <c r="BU20" i="5"/>
  <c r="BU18" i="5"/>
  <c r="BU16" i="5"/>
  <c r="BO21" i="5"/>
  <c r="A27" i="18"/>
  <c r="B20" i="3"/>
  <c r="C20" i="3" s="1"/>
  <c r="A204" i="2"/>
  <c r="A183" i="2"/>
  <c r="A18" i="11"/>
  <c r="C17" i="11"/>
  <c r="A19" i="10"/>
  <c r="C18" i="10"/>
  <c r="A19" i="12"/>
  <c r="C18" i="12"/>
  <c r="A21" i="3"/>
  <c r="A28" i="2"/>
  <c r="BU14" i="5" l="1"/>
  <c r="BU9" i="5"/>
  <c r="BU10" i="5"/>
  <c r="BV18" i="5"/>
  <c r="BV14" i="5"/>
  <c r="BV10" i="5"/>
  <c r="BV6" i="5"/>
  <c r="BV23" i="5"/>
  <c r="BV17" i="5"/>
  <c r="BV13" i="5"/>
  <c r="BV9" i="5"/>
  <c r="BV16" i="5"/>
  <c r="BV8" i="5"/>
  <c r="BV20" i="5"/>
  <c r="BV11" i="5"/>
  <c r="BV19" i="5"/>
  <c r="BV7" i="5"/>
  <c r="BV15" i="5"/>
  <c r="BV12" i="5"/>
  <c r="BW15" i="5"/>
  <c r="BW7" i="5"/>
  <c r="BW16" i="5"/>
  <c r="BW8" i="5"/>
  <c r="BW13" i="5"/>
  <c r="BW14" i="5"/>
  <c r="BW6" i="5"/>
  <c r="BW19" i="5"/>
  <c r="BW11" i="5"/>
  <c r="BW20" i="5"/>
  <c r="BW12" i="5"/>
  <c r="BW17" i="5"/>
  <c r="BW9" i="5"/>
  <c r="BW18" i="5"/>
  <c r="BW10" i="5"/>
  <c r="BW23" i="5"/>
  <c r="BT21" i="5"/>
  <c r="BT22" i="5" s="1"/>
  <c r="BS21" i="5"/>
  <c r="BS22" i="5" s="1"/>
  <c r="BU6" i="5"/>
  <c r="BR21" i="5"/>
  <c r="A28" i="18"/>
  <c r="B21" i="3"/>
  <c r="C21" i="3" s="1"/>
  <c r="A205" i="2"/>
  <c r="A184" i="2"/>
  <c r="C18" i="11"/>
  <c r="A19" i="11"/>
  <c r="C19" i="10"/>
  <c r="A20" i="10"/>
  <c r="A20" i="12"/>
  <c r="C19" i="12"/>
  <c r="A22" i="3"/>
  <c r="A29" i="2"/>
  <c r="BV21" i="5" l="1"/>
  <c r="BV22" i="5" s="1"/>
  <c r="BW21" i="5"/>
  <c r="BW22" i="5" s="1"/>
  <c r="BU21" i="5"/>
  <c r="BX7" i="5"/>
  <c r="BX16" i="5"/>
  <c r="BY16" i="5" s="1"/>
  <c r="CE16" i="5" s="1"/>
  <c r="BX13" i="5"/>
  <c r="BX12" i="5"/>
  <c r="BX14" i="5"/>
  <c r="BX10" i="5"/>
  <c r="BX20" i="5"/>
  <c r="BX11" i="5"/>
  <c r="BX19" i="5"/>
  <c r="BX9" i="5"/>
  <c r="BX18" i="5"/>
  <c r="BX8" i="5"/>
  <c r="BX17" i="5"/>
  <c r="BX6" i="5"/>
  <c r="BX15" i="5"/>
  <c r="A29" i="18"/>
  <c r="B22" i="3"/>
  <c r="C22" i="3" s="1"/>
  <c r="A206" i="2"/>
  <c r="A185" i="2"/>
  <c r="A20" i="11"/>
  <c r="C19" i="11"/>
  <c r="A21" i="10"/>
  <c r="C20" i="10"/>
  <c r="A21" i="12"/>
  <c r="C20" i="12"/>
  <c r="A23" i="3"/>
  <c r="A30" i="2"/>
  <c r="BY19" i="5" l="1"/>
  <c r="CK20" i="6" s="1"/>
  <c r="BZ19" i="5"/>
  <c r="BY14" i="5"/>
  <c r="CK15" i="6" s="1"/>
  <c r="BZ14" i="5"/>
  <c r="BY7" i="5"/>
  <c r="CK8" i="6" s="1"/>
  <c r="BZ7" i="5"/>
  <c r="CF7" i="5" s="1"/>
  <c r="BY11" i="5"/>
  <c r="CK12" i="6" s="1"/>
  <c r="BZ11" i="5"/>
  <c r="CK17" i="6"/>
  <c r="CP17" i="6" s="1"/>
  <c r="BZ16" i="5"/>
  <c r="BY15" i="5"/>
  <c r="CK16" i="6" s="1"/>
  <c r="BZ15" i="5"/>
  <c r="BY17" i="5"/>
  <c r="CK18" i="6" s="1"/>
  <c r="BZ17" i="5"/>
  <c r="BY18" i="5"/>
  <c r="BZ18" i="5"/>
  <c r="BY20" i="5"/>
  <c r="CK21" i="6" s="1"/>
  <c r="CP21" i="6" s="1"/>
  <c r="BZ20" i="5"/>
  <c r="BY13" i="5"/>
  <c r="BZ13" i="5"/>
  <c r="BY6" i="5"/>
  <c r="B7" i="6" s="1"/>
  <c r="BZ6" i="5"/>
  <c r="C7" i="6" s="1"/>
  <c r="BY8" i="5"/>
  <c r="CK9" i="6" s="1"/>
  <c r="BZ8" i="5"/>
  <c r="BY9" i="5"/>
  <c r="CK10" i="6" s="1"/>
  <c r="BZ9" i="5"/>
  <c r="BY10" i="5"/>
  <c r="CK11" i="6" s="1"/>
  <c r="BZ10" i="5"/>
  <c r="BY12" i="5"/>
  <c r="CE12" i="5" s="1"/>
  <c r="BZ12" i="5"/>
  <c r="A30" i="18"/>
  <c r="B23" i="3"/>
  <c r="C23" i="3" s="1"/>
  <c r="A207" i="2"/>
  <c r="A186" i="2"/>
  <c r="A21" i="11"/>
  <c r="C20" i="11"/>
  <c r="A22" i="10"/>
  <c r="C21" i="10"/>
  <c r="C21" i="12"/>
  <c r="A22" i="12"/>
  <c r="A24" i="3"/>
  <c r="A31" i="2"/>
  <c r="CA7" i="5" l="1"/>
  <c r="CA16" i="5"/>
  <c r="CA12" i="5"/>
  <c r="CA9" i="5"/>
  <c r="CA19" i="5"/>
  <c r="CA18" i="5"/>
  <c r="CA11" i="5"/>
  <c r="CA14" i="5"/>
  <c r="CA17" i="5"/>
  <c r="CA13" i="5"/>
  <c r="CA15" i="5"/>
  <c r="CK19" i="6"/>
  <c r="CP19" i="6" s="1"/>
  <c r="CK14" i="6"/>
  <c r="CP14" i="6" s="1"/>
  <c r="BY21" i="5"/>
  <c r="CA10" i="5"/>
  <c r="CA8" i="5"/>
  <c r="CL7" i="6"/>
  <c r="CQ7" i="6" s="1"/>
  <c r="CA20" i="5"/>
  <c r="CA6" i="5"/>
  <c r="CF6" i="5"/>
  <c r="CK13" i="6"/>
  <c r="CP13" i="6" s="1"/>
  <c r="BZ21" i="5"/>
  <c r="CA21" i="5" s="1"/>
  <c r="C11" i="6"/>
  <c r="CF10" i="5"/>
  <c r="CL11" i="6"/>
  <c r="CQ11" i="6" s="1"/>
  <c r="C9" i="6"/>
  <c r="CF8" i="5"/>
  <c r="CL9" i="6"/>
  <c r="CQ9" i="6" s="1"/>
  <c r="C14" i="6"/>
  <c r="CF13" i="5"/>
  <c r="CL14" i="6"/>
  <c r="CQ14" i="6" s="1"/>
  <c r="C19" i="6"/>
  <c r="CF18" i="5"/>
  <c r="CL19" i="6"/>
  <c r="CQ19" i="6" s="1"/>
  <c r="C16" i="6"/>
  <c r="CF15" i="5"/>
  <c r="CL16" i="6"/>
  <c r="CQ16" i="6" s="1"/>
  <c r="C12" i="6"/>
  <c r="CF11" i="5"/>
  <c r="CL12" i="6"/>
  <c r="CQ12" i="6" s="1"/>
  <c r="C15" i="6"/>
  <c r="CF14" i="5"/>
  <c r="CL15" i="6"/>
  <c r="CQ15" i="6" s="1"/>
  <c r="B11" i="6"/>
  <c r="CE10" i="5"/>
  <c r="B9" i="6"/>
  <c r="D9" i="6" s="1"/>
  <c r="CE8" i="5"/>
  <c r="B14" i="6"/>
  <c r="CE13" i="5"/>
  <c r="B19" i="6"/>
  <c r="CE18" i="5"/>
  <c r="B16" i="6"/>
  <c r="CE15" i="5"/>
  <c r="B12" i="6"/>
  <c r="D12" i="6" s="1"/>
  <c r="CE11" i="5"/>
  <c r="B15" i="6"/>
  <c r="CE14" i="5"/>
  <c r="C13" i="6"/>
  <c r="CF12" i="5"/>
  <c r="CL13" i="6"/>
  <c r="CQ13" i="6" s="1"/>
  <c r="C10" i="6"/>
  <c r="CF9" i="5"/>
  <c r="CL10" i="6"/>
  <c r="CQ10" i="6" s="1"/>
  <c r="C21" i="6"/>
  <c r="CF20" i="5"/>
  <c r="CL21" i="6"/>
  <c r="CQ21" i="6" s="1"/>
  <c r="C18" i="6"/>
  <c r="CF17" i="5"/>
  <c r="CL18" i="6"/>
  <c r="CQ18" i="6" s="1"/>
  <c r="C17" i="6"/>
  <c r="CF16" i="5"/>
  <c r="CL17" i="6"/>
  <c r="CQ17" i="6" s="1"/>
  <c r="C8" i="6"/>
  <c r="CL8" i="6"/>
  <c r="CQ8" i="6" s="1"/>
  <c r="C20" i="6"/>
  <c r="CF19" i="5"/>
  <c r="CL20" i="6"/>
  <c r="CQ20" i="6" s="1"/>
  <c r="B13" i="6"/>
  <c r="B10" i="6"/>
  <c r="CE9" i="5"/>
  <c r="B21" i="6"/>
  <c r="CE20" i="5"/>
  <c r="B18" i="6"/>
  <c r="CE17" i="5"/>
  <c r="B17" i="6"/>
  <c r="B8" i="6"/>
  <c r="CE7" i="5"/>
  <c r="B20" i="6"/>
  <c r="CE19" i="5"/>
  <c r="BX21" i="5"/>
  <c r="CP8" i="6"/>
  <c r="CP16" i="6"/>
  <c r="CP20" i="6"/>
  <c r="CP10" i="6"/>
  <c r="CP18" i="6"/>
  <c r="CP15" i="6"/>
  <c r="CP9" i="6"/>
  <c r="CP11" i="6"/>
  <c r="CP12" i="6"/>
  <c r="A31" i="18"/>
  <c r="B24" i="3"/>
  <c r="C24" i="3" s="1"/>
  <c r="A208" i="2"/>
  <c r="A22" i="11"/>
  <c r="C21" i="11"/>
  <c r="A23" i="10"/>
  <c r="C22" i="10"/>
  <c r="A23" i="12"/>
  <c r="C22" i="12"/>
  <c r="A25" i="3"/>
  <c r="A32" i="2"/>
  <c r="D10" i="6" l="1"/>
  <c r="D17" i="6"/>
  <c r="D19" i="6"/>
  <c r="D18" i="6"/>
  <c r="D15" i="6"/>
  <c r="D20" i="6"/>
  <c r="D21" i="6"/>
  <c r="D13" i="6"/>
  <c r="D16" i="6"/>
  <c r="D11" i="6"/>
  <c r="D14" i="6"/>
  <c r="C22" i="6"/>
  <c r="D8" i="6"/>
  <c r="CM17" i="6"/>
  <c r="CM21" i="6"/>
  <c r="CM19" i="6"/>
  <c r="CM13" i="6"/>
  <c r="CM16" i="6"/>
  <c r="CM14" i="6"/>
  <c r="CM9" i="6"/>
  <c r="CM15" i="6"/>
  <c r="CM10" i="6"/>
  <c r="CM18" i="6"/>
  <c r="CM20" i="6"/>
  <c r="CM8" i="6"/>
  <c r="CM12" i="6"/>
  <c r="CM11" i="6"/>
  <c r="CL22" i="6"/>
  <c r="CL24" i="6" s="1"/>
  <c r="B22" i="6"/>
  <c r="D7" i="6"/>
  <c r="A32" i="18"/>
  <c r="B25" i="3"/>
  <c r="C25" i="3" s="1"/>
  <c r="C22" i="11"/>
  <c r="A23" i="11"/>
  <c r="C23" i="10"/>
  <c r="A24" i="10"/>
  <c r="A24" i="12"/>
  <c r="C23" i="12"/>
  <c r="A26" i="3"/>
  <c r="A33" i="2"/>
  <c r="D22" i="6" l="1"/>
  <c r="A33" i="18"/>
  <c r="B26" i="3"/>
  <c r="C26" i="3" s="1"/>
  <c r="A24" i="11"/>
  <c r="C23" i="11"/>
  <c r="A25" i="10"/>
  <c r="C24" i="10"/>
  <c r="A25" i="12"/>
  <c r="C24" i="12"/>
  <c r="A27" i="3"/>
  <c r="A34" i="2"/>
  <c r="BK8" i="7" l="1"/>
  <c r="BQ8" i="7" s="1"/>
  <c r="BJ8" i="7"/>
  <c r="BK10" i="7"/>
  <c r="BQ10" i="7" s="1"/>
  <c r="BJ10" i="7"/>
  <c r="BK13" i="7"/>
  <c r="BQ13" i="7" s="1"/>
  <c r="BJ13" i="7"/>
  <c r="BK19" i="7"/>
  <c r="BQ19" i="7" s="1"/>
  <c r="BJ19" i="7"/>
  <c r="BK15" i="7"/>
  <c r="BQ15" i="7" s="1"/>
  <c r="BJ15" i="7"/>
  <c r="BK14" i="7"/>
  <c r="BQ14" i="7" s="1"/>
  <c r="BJ14" i="7"/>
  <c r="BK17" i="7"/>
  <c r="BQ17" i="7" s="1"/>
  <c r="BJ17" i="7"/>
  <c r="BK20" i="7"/>
  <c r="BQ20" i="7" s="1"/>
  <c r="BJ20" i="7"/>
  <c r="BK9" i="7"/>
  <c r="BQ9" i="7" s="1"/>
  <c r="BJ9" i="7"/>
  <c r="BP9" i="7" s="1"/>
  <c r="BK12" i="7"/>
  <c r="BQ12" i="7" s="1"/>
  <c r="BJ12" i="7"/>
  <c r="BK16" i="7"/>
  <c r="BQ16" i="7" s="1"/>
  <c r="BJ16" i="7"/>
  <c r="BJ18" i="7"/>
  <c r="BK18" i="7"/>
  <c r="BQ18" i="7" s="1"/>
  <c r="BK21" i="7"/>
  <c r="BQ21" i="7" s="1"/>
  <c r="BJ21" i="7"/>
  <c r="BK11" i="7"/>
  <c r="BQ11" i="7" s="1"/>
  <c r="BJ11" i="7"/>
  <c r="A34" i="18"/>
  <c r="B27" i="3"/>
  <c r="C27" i="3" s="1"/>
  <c r="C24" i="11"/>
  <c r="A25" i="11"/>
  <c r="C25" i="10"/>
  <c r="A26" i="10"/>
  <c r="C25" i="12"/>
  <c r="A26" i="12"/>
  <c r="A28" i="3"/>
  <c r="A35" i="2"/>
  <c r="BP11" i="7" l="1"/>
  <c r="BL11" i="7"/>
  <c r="BP12" i="7"/>
  <c r="BL12" i="7"/>
  <c r="BP20" i="7"/>
  <c r="BL20" i="7"/>
  <c r="BP14" i="7"/>
  <c r="BL14" i="7"/>
  <c r="BP19" i="7"/>
  <c r="BL19" i="7"/>
  <c r="BP10" i="7"/>
  <c r="BL10" i="7"/>
  <c r="BJ7" i="7"/>
  <c r="BK7" i="7"/>
  <c r="BP18" i="7"/>
  <c r="BL18" i="7"/>
  <c r="BP21" i="7"/>
  <c r="BL21" i="7"/>
  <c r="BP16" i="7"/>
  <c r="BL16" i="7"/>
  <c r="BL9" i="7"/>
  <c r="BP17" i="7"/>
  <c r="BL17" i="7"/>
  <c r="BP15" i="7"/>
  <c r="BL15" i="7"/>
  <c r="BP13" i="7"/>
  <c r="BL13" i="7"/>
  <c r="BP8" i="7"/>
  <c r="BL8" i="7"/>
  <c r="A35" i="18"/>
  <c r="B28" i="3"/>
  <c r="C28" i="3" s="1"/>
  <c r="C25" i="11"/>
  <c r="A26" i="11"/>
  <c r="C26" i="10"/>
  <c r="A27" i="10"/>
  <c r="A27" i="12"/>
  <c r="C26" i="12"/>
  <c r="A29" i="3"/>
  <c r="A36" i="2"/>
  <c r="BJ22" i="7" l="1"/>
  <c r="BP7" i="7"/>
  <c r="BL7" i="7"/>
  <c r="BK22" i="7"/>
  <c r="BK23" i="7" s="1"/>
  <c r="BQ7" i="7"/>
  <c r="A36" i="18"/>
  <c r="B29" i="3"/>
  <c r="C29" i="3" s="1"/>
  <c r="C26" i="11"/>
  <c r="A27" i="11"/>
  <c r="C27" i="10"/>
  <c r="A28" i="10"/>
  <c r="A28" i="12"/>
  <c r="C27" i="12"/>
  <c r="A30" i="3"/>
  <c r="A37" i="2"/>
  <c r="BJ23" i="7" l="1"/>
  <c r="BL22" i="7"/>
  <c r="A37" i="18"/>
  <c r="B30" i="3"/>
  <c r="C30" i="3" s="1"/>
  <c r="A28" i="11"/>
  <c r="C27" i="11"/>
  <c r="A29" i="10"/>
  <c r="C28" i="10"/>
  <c r="A29" i="12"/>
  <c r="C28" i="12"/>
  <c r="A31" i="3"/>
  <c r="A38" i="2"/>
  <c r="A38" i="18" l="1"/>
  <c r="B31" i="3"/>
  <c r="C31" i="3" s="1"/>
  <c r="C28" i="11"/>
  <c r="A29" i="11"/>
  <c r="C29" i="10"/>
  <c r="A30" i="10"/>
  <c r="C29" i="12"/>
  <c r="A30" i="12"/>
  <c r="A32" i="3"/>
  <c r="A39" i="2"/>
  <c r="A39" i="18" l="1"/>
  <c r="B32" i="3"/>
  <c r="C32" i="3" s="1"/>
  <c r="C29" i="11"/>
  <c r="A30" i="11"/>
  <c r="C30" i="10"/>
  <c r="A31" i="10"/>
  <c r="A31" i="12"/>
  <c r="C30" i="12"/>
  <c r="A33" i="3"/>
  <c r="A40" i="2"/>
  <c r="A40" i="18" l="1"/>
  <c r="B33" i="3"/>
  <c r="C33" i="3" s="1"/>
  <c r="C30" i="11"/>
  <c r="A31" i="11"/>
  <c r="C31" i="10"/>
  <c r="A32" i="10"/>
  <c r="A32" i="12"/>
  <c r="C31" i="12"/>
  <c r="A34" i="3"/>
  <c r="A35" i="3" s="1"/>
  <c r="A41" i="2"/>
  <c r="A36" i="3" l="1"/>
  <c r="A41" i="18"/>
  <c r="B34" i="3"/>
  <c r="B35" i="3" s="1"/>
  <c r="C35" i="3" s="1"/>
  <c r="A32" i="11"/>
  <c r="C31" i="11"/>
  <c r="A33" i="10"/>
  <c r="C32" i="10"/>
  <c r="A33" i="12"/>
  <c r="C32" i="12"/>
  <c r="A42" i="2"/>
  <c r="C34" i="3" l="1"/>
  <c r="A37" i="3"/>
  <c r="B36" i="3"/>
  <c r="C36" i="3" s="1"/>
  <c r="A42" i="18"/>
  <c r="A33" i="11"/>
  <c r="C32" i="11"/>
  <c r="A34" i="10"/>
  <c r="C33" i="10"/>
  <c r="C33" i="12"/>
  <c r="A34" i="12"/>
  <c r="A43" i="2"/>
  <c r="A38" i="3" l="1"/>
  <c r="B37" i="3"/>
  <c r="C37" i="3" s="1"/>
  <c r="A43" i="18"/>
  <c r="A34" i="11"/>
  <c r="C33" i="11"/>
  <c r="A35" i="10"/>
  <c r="C34" i="10"/>
  <c r="A35" i="12"/>
  <c r="C34" i="12"/>
  <c r="A44" i="2"/>
  <c r="B38" i="3" l="1"/>
  <c r="C38" i="3" s="1"/>
  <c r="A44" i="18"/>
  <c r="C34" i="11"/>
  <c r="A35" i="11"/>
  <c r="C35" i="10"/>
  <c r="A36" i="10"/>
  <c r="A36" i="12"/>
  <c r="C35" i="12"/>
  <c r="A39" i="3"/>
  <c r="A45" i="2"/>
  <c r="A45" i="18" l="1"/>
  <c r="B39" i="3"/>
  <c r="C39" i="3" s="1"/>
  <c r="A36" i="11"/>
  <c r="C35" i="11"/>
  <c r="A37" i="10"/>
  <c r="C36" i="10"/>
  <c r="A37" i="12"/>
  <c r="C36" i="12"/>
  <c r="A40" i="3"/>
  <c r="A41" i="3" s="1"/>
  <c r="A42" i="3" s="1"/>
  <c r="A46" i="2"/>
  <c r="A46" i="18" l="1"/>
  <c r="B40" i="3"/>
  <c r="C40" i="3" s="1"/>
  <c r="A37" i="11"/>
  <c r="C36" i="11"/>
  <c r="A38" i="10"/>
  <c r="C37" i="10"/>
  <c r="C37" i="12"/>
  <c r="A38" i="12"/>
  <c r="A43" i="3"/>
  <c r="A47" i="2"/>
  <c r="A47" i="18" l="1"/>
  <c r="B41" i="3"/>
  <c r="B42" i="3" s="1"/>
  <c r="C42" i="3" s="1"/>
  <c r="A38" i="11"/>
  <c r="C37" i="11"/>
  <c r="A39" i="10"/>
  <c r="C38" i="10"/>
  <c r="A39" i="12"/>
  <c r="C38" i="12"/>
  <c r="A44" i="3"/>
  <c r="A48" i="2"/>
  <c r="B43" i="3" l="1"/>
  <c r="C43" i="3" s="1"/>
  <c r="C41" i="3"/>
  <c r="A48" i="18"/>
  <c r="C38" i="11"/>
  <c r="A39" i="11"/>
  <c r="C39" i="10"/>
  <c r="A40" i="10"/>
  <c r="A40" i="12"/>
  <c r="C39" i="12"/>
  <c r="A45" i="3"/>
  <c r="A49" i="2"/>
  <c r="B44" i="3" l="1"/>
  <c r="C44" i="3" s="1"/>
  <c r="A49" i="18"/>
  <c r="A40" i="11"/>
  <c r="C39" i="11"/>
  <c r="A41" i="10"/>
  <c r="C40" i="10"/>
  <c r="A41" i="12"/>
  <c r="C40" i="12"/>
  <c r="A46" i="3"/>
  <c r="A50" i="2"/>
  <c r="B45" i="3" l="1"/>
  <c r="C45" i="3" s="1"/>
  <c r="A50" i="18"/>
  <c r="C40" i="11"/>
  <c r="A41" i="11"/>
  <c r="C41" i="10"/>
  <c r="A42" i="10"/>
  <c r="C41" i="12"/>
  <c r="A42" i="12"/>
  <c r="A47" i="3"/>
  <c r="A51" i="2"/>
  <c r="B46" i="3" l="1"/>
  <c r="C46" i="3" s="1"/>
  <c r="A51" i="18"/>
  <c r="B47" i="3"/>
  <c r="C47" i="3" s="1"/>
  <c r="C41" i="11"/>
  <c r="A42" i="11"/>
  <c r="C42" i="10"/>
  <c r="A43" i="10"/>
  <c r="A43" i="12"/>
  <c r="C42" i="12"/>
  <c r="A48" i="3"/>
  <c r="A52" i="2"/>
  <c r="A52" i="18" l="1"/>
  <c r="B48" i="3"/>
  <c r="C48" i="3" s="1"/>
  <c r="C42" i="11"/>
  <c r="A43" i="11"/>
  <c r="C43" i="10"/>
  <c r="A44" i="10"/>
  <c r="A44" i="12"/>
  <c r="C43" i="12"/>
  <c r="A49" i="3"/>
  <c r="A53" i="2"/>
  <c r="A53" i="18" l="1"/>
  <c r="B49" i="3"/>
  <c r="C49" i="3" s="1"/>
  <c r="A44" i="11"/>
  <c r="C43" i="11"/>
  <c r="A45" i="10"/>
  <c r="C44" i="10"/>
  <c r="A45" i="12"/>
  <c r="C44" i="12"/>
  <c r="A50" i="3"/>
  <c r="A54" i="2"/>
  <c r="A54" i="18" l="1"/>
  <c r="B50" i="3"/>
  <c r="C50" i="3" s="1"/>
  <c r="C44" i="11"/>
  <c r="A45" i="11"/>
  <c r="C45" i="10"/>
  <c r="A46" i="10"/>
  <c r="C45" i="12"/>
  <c r="A46" i="12"/>
  <c r="A51" i="3"/>
  <c r="A55" i="2"/>
  <c r="A55" i="18" l="1"/>
  <c r="B51" i="3"/>
  <c r="C51" i="3" s="1"/>
  <c r="C45" i="11"/>
  <c r="A46" i="11"/>
  <c r="C46" i="10"/>
  <c r="A47" i="10"/>
  <c r="A47" i="12"/>
  <c r="C46" i="12"/>
  <c r="A52" i="3"/>
  <c r="A56" i="2"/>
  <c r="A56" i="18" l="1"/>
  <c r="B52" i="3"/>
  <c r="C52" i="3" s="1"/>
  <c r="C46" i="11"/>
  <c r="A47" i="11"/>
  <c r="C47" i="10"/>
  <c r="A48" i="10"/>
  <c r="A48" i="12"/>
  <c r="C47" i="12"/>
  <c r="A53" i="3"/>
  <c r="A57" i="2"/>
  <c r="A57" i="18" l="1"/>
  <c r="B53" i="3"/>
  <c r="C53" i="3" s="1"/>
  <c r="A48" i="11"/>
  <c r="C47" i="11"/>
  <c r="A49" i="10"/>
  <c r="C48" i="10"/>
  <c r="A49" i="12"/>
  <c r="C48" i="12"/>
  <c r="A54" i="3"/>
  <c r="A58" i="2"/>
  <c r="A58" i="18" l="1"/>
  <c r="B54" i="3"/>
  <c r="C54" i="3" s="1"/>
  <c r="A49" i="11"/>
  <c r="C48" i="11"/>
  <c r="A50" i="10"/>
  <c r="C49" i="10"/>
  <c r="C49" i="12"/>
  <c r="A50" i="12"/>
  <c r="A55" i="3"/>
  <c r="A59" i="2"/>
  <c r="A59" i="18" l="1"/>
  <c r="B55" i="3"/>
  <c r="C55" i="3" s="1"/>
  <c r="A50" i="11"/>
  <c r="C49" i="11"/>
  <c r="A51" i="10"/>
  <c r="C50" i="10"/>
  <c r="A51" i="12"/>
  <c r="C50" i="12"/>
  <c r="A56" i="3"/>
  <c r="A60" i="2"/>
  <c r="A60" i="18" l="1"/>
  <c r="B56" i="3"/>
  <c r="C56" i="3" s="1"/>
  <c r="C50" i="11"/>
  <c r="A51" i="11"/>
  <c r="C51" i="10"/>
  <c r="A52" i="10"/>
  <c r="A52" i="12"/>
  <c r="C51" i="12"/>
  <c r="A57" i="3"/>
  <c r="A61" i="2"/>
  <c r="A61" i="18" l="1"/>
  <c r="B57" i="3"/>
  <c r="C57" i="3" s="1"/>
  <c r="A52" i="11"/>
  <c r="C51" i="11"/>
  <c r="A53" i="10"/>
  <c r="C52" i="10"/>
  <c r="A53" i="12"/>
  <c r="C52" i="12"/>
  <c r="A58" i="3"/>
  <c r="A62" i="2"/>
  <c r="A62" i="18" l="1"/>
  <c r="B58" i="3"/>
  <c r="C58" i="3" s="1"/>
  <c r="A53" i="11"/>
  <c r="C52" i="11"/>
  <c r="A54" i="10"/>
  <c r="C53" i="10"/>
  <c r="C53" i="12"/>
  <c r="A54" i="12"/>
  <c r="A59" i="3"/>
  <c r="A63" i="2"/>
  <c r="A63" i="18" l="1"/>
  <c r="B59" i="3"/>
  <c r="C59" i="3" s="1"/>
  <c r="A54" i="11"/>
  <c r="C53" i="11"/>
  <c r="A55" i="10"/>
  <c r="C54" i="10"/>
  <c r="A55" i="12"/>
  <c r="C54" i="12"/>
  <c r="A60" i="3"/>
  <c r="A64" i="2"/>
  <c r="A64" i="18" l="1"/>
  <c r="B60" i="3"/>
  <c r="C60" i="3" s="1"/>
  <c r="C54" i="11"/>
  <c r="A55" i="11"/>
  <c r="C55" i="10"/>
  <c r="A56" i="10"/>
  <c r="A56" i="12"/>
  <c r="C55" i="12"/>
  <c r="A61" i="3"/>
  <c r="A65" i="2"/>
  <c r="A65" i="18" l="1"/>
  <c r="B61" i="3"/>
  <c r="C61" i="3" s="1"/>
  <c r="A56" i="11"/>
  <c r="C55" i="11"/>
  <c r="A57" i="10"/>
  <c r="C56" i="10"/>
  <c r="A57" i="12"/>
  <c r="C56" i="12"/>
  <c r="A62" i="3"/>
  <c r="A66" i="2"/>
  <c r="A66" i="18" l="1"/>
  <c r="B62" i="3"/>
  <c r="C56" i="11"/>
  <c r="A57" i="11"/>
  <c r="C57" i="10"/>
  <c r="A58" i="10"/>
  <c r="C57" i="12"/>
  <c r="A58" i="12"/>
  <c r="A63" i="3"/>
  <c r="A64" i="3" s="1"/>
  <c r="C62" i="3"/>
  <c r="A67" i="2"/>
  <c r="A67" i="18" l="1"/>
  <c r="B63" i="3"/>
  <c r="C63" i="3" s="1"/>
  <c r="C57" i="11"/>
  <c r="A58" i="11"/>
  <c r="C58" i="10"/>
  <c r="A59" i="10"/>
  <c r="A59" i="12"/>
  <c r="C58" i="12"/>
  <c r="A65" i="3"/>
  <c r="A66" i="3" s="1"/>
  <c r="A68" i="2"/>
  <c r="B64" i="3" l="1"/>
  <c r="A68" i="18"/>
  <c r="A67" i="3"/>
  <c r="C58" i="11"/>
  <c r="A59" i="11"/>
  <c r="C59" i="10"/>
  <c r="A60" i="10"/>
  <c r="A60" i="12"/>
  <c r="C59" i="12"/>
  <c r="A69" i="2"/>
  <c r="B65" i="3" l="1"/>
  <c r="C64" i="3"/>
  <c r="A69" i="18"/>
  <c r="A68" i="3"/>
  <c r="A60" i="11"/>
  <c r="C59" i="11"/>
  <c r="A61" i="10"/>
  <c r="C60" i="10"/>
  <c r="A61" i="12"/>
  <c r="C60" i="12"/>
  <c r="A70" i="2"/>
  <c r="C65" i="3" l="1"/>
  <c r="B66" i="3"/>
  <c r="A70" i="18"/>
  <c r="A69" i="3"/>
  <c r="A61" i="11"/>
  <c r="C60" i="11"/>
  <c r="C61" i="10"/>
  <c r="A62" i="10"/>
  <c r="C61" i="12"/>
  <c r="A62" i="12"/>
  <c r="A71" i="2"/>
  <c r="C66" i="3" l="1"/>
  <c r="B67" i="3"/>
  <c r="A71" i="18"/>
  <c r="A70" i="3"/>
  <c r="C61" i="11"/>
  <c r="A62" i="11"/>
  <c r="C62" i="10"/>
  <c r="A63" i="10"/>
  <c r="A63" i="12"/>
  <c r="C62" i="12"/>
  <c r="A72" i="2"/>
  <c r="C67" i="3" l="1"/>
  <c r="B68" i="3"/>
  <c r="A72" i="18"/>
  <c r="A63" i="11"/>
  <c r="C62" i="11"/>
  <c r="C63" i="10"/>
  <c r="A64" i="10"/>
  <c r="A64" i="12"/>
  <c r="C63" i="12"/>
  <c r="A71" i="3"/>
  <c r="A72" i="3" s="1"/>
  <c r="A73" i="2"/>
  <c r="C68" i="3" l="1"/>
  <c r="B69" i="3"/>
  <c r="A73" i="18"/>
  <c r="A64" i="11"/>
  <c r="C63" i="11"/>
  <c r="A65" i="10"/>
  <c r="C64" i="10"/>
  <c r="A65" i="12"/>
  <c r="C64" i="12"/>
  <c r="A73" i="3"/>
  <c r="A74" i="2"/>
  <c r="C69" i="3" l="1"/>
  <c r="B70" i="3"/>
  <c r="A74" i="18"/>
  <c r="C64" i="11"/>
  <c r="A65" i="11"/>
  <c r="A66" i="10"/>
  <c r="C65" i="10"/>
  <c r="C65" i="12"/>
  <c r="A66" i="12"/>
  <c r="A74" i="3"/>
  <c r="A75" i="2"/>
  <c r="C70" i="3" l="1"/>
  <c r="B71" i="3"/>
  <c r="B72" i="3" s="1"/>
  <c r="A75" i="18"/>
  <c r="C65" i="11"/>
  <c r="A66" i="11"/>
  <c r="C66" i="10"/>
  <c r="A67" i="10"/>
  <c r="A67" i="12"/>
  <c r="C66" i="12"/>
  <c r="A75" i="3"/>
  <c r="A76" i="2"/>
  <c r="B73" i="3" l="1"/>
  <c r="C73" i="3" s="1"/>
  <c r="C72" i="3"/>
  <c r="C71" i="3"/>
  <c r="A76" i="18"/>
  <c r="A67" i="11"/>
  <c r="C66" i="11"/>
  <c r="A68" i="10"/>
  <c r="C67" i="10"/>
  <c r="A68" i="12"/>
  <c r="C67" i="12"/>
  <c r="A76" i="3"/>
  <c r="A77" i="2"/>
  <c r="B74" i="3" l="1"/>
  <c r="A77" i="18"/>
  <c r="A68" i="11"/>
  <c r="C67" i="11"/>
  <c r="A69" i="10"/>
  <c r="C68" i="10"/>
  <c r="A69" i="12"/>
  <c r="C68" i="12"/>
  <c r="A77" i="3"/>
  <c r="A78" i="2"/>
  <c r="C74" i="3" l="1"/>
  <c r="B75" i="3"/>
  <c r="A78" i="18"/>
  <c r="A69" i="11"/>
  <c r="C68" i="11"/>
  <c r="A70" i="10"/>
  <c r="C69" i="10"/>
  <c r="C69" i="12"/>
  <c r="A70" i="12"/>
  <c r="A78" i="3"/>
  <c r="A79" i="2"/>
  <c r="C75" i="3" l="1"/>
  <c r="B76" i="3"/>
  <c r="A79" i="18"/>
  <c r="C69" i="11"/>
  <c r="A70" i="11"/>
  <c r="C70" i="10"/>
  <c r="A71" i="10"/>
  <c r="A71" i="12"/>
  <c r="A72" i="12" s="1"/>
  <c r="C70" i="12"/>
  <c r="A79" i="3"/>
  <c r="A80" i="2"/>
  <c r="C72" i="12" l="1"/>
  <c r="A73" i="12"/>
  <c r="C73" i="12" s="1"/>
  <c r="C76" i="3"/>
  <c r="B77" i="3"/>
  <c r="A80" i="18"/>
  <c r="A71" i="11"/>
  <c r="C70" i="11"/>
  <c r="A72" i="10"/>
  <c r="C71" i="10"/>
  <c r="C71" i="12"/>
  <c r="A80" i="3"/>
  <c r="A81" i="2"/>
  <c r="C77" i="3" l="1"/>
  <c r="B78" i="3"/>
  <c r="A81" i="18"/>
  <c r="A72" i="11"/>
  <c r="C71" i="11"/>
  <c r="A73" i="10"/>
  <c r="C72" i="10"/>
  <c r="A74" i="12"/>
  <c r="C74" i="12" s="1"/>
  <c r="A81" i="3"/>
  <c r="A82" i="2"/>
  <c r="C78" i="3" l="1"/>
  <c r="B79" i="3"/>
  <c r="A82" i="18"/>
  <c r="C72" i="11"/>
  <c r="A73" i="11"/>
  <c r="A74" i="10"/>
  <c r="C73" i="10"/>
  <c r="A75" i="12"/>
  <c r="A82" i="3"/>
  <c r="A83" i="2"/>
  <c r="C79" i="3" l="1"/>
  <c r="B80" i="3"/>
  <c r="A83" i="18"/>
  <c r="C73" i="11"/>
  <c r="A74" i="11"/>
  <c r="C74" i="10"/>
  <c r="A75" i="10"/>
  <c r="A76" i="12"/>
  <c r="C75" i="12"/>
  <c r="A83" i="3"/>
  <c r="A84" i="2"/>
  <c r="C80" i="3" l="1"/>
  <c r="B81" i="3"/>
  <c r="A84" i="18"/>
  <c r="A75" i="11"/>
  <c r="C74" i="11"/>
  <c r="A76" i="10"/>
  <c r="C75" i="10"/>
  <c r="A77" i="12"/>
  <c r="C76" i="12"/>
  <c r="A84" i="3"/>
  <c r="A85" i="2"/>
  <c r="C81" i="3" l="1"/>
  <c r="B82" i="3"/>
  <c r="A85" i="18"/>
  <c r="A76" i="11"/>
  <c r="C75" i="11"/>
  <c r="A77" i="10"/>
  <c r="C76" i="10"/>
  <c r="A78" i="12"/>
  <c r="C77" i="12"/>
  <c r="A85" i="3"/>
  <c r="A86" i="2"/>
  <c r="C82" i="3" l="1"/>
  <c r="B83" i="3"/>
  <c r="A86" i="18"/>
  <c r="A77" i="11"/>
  <c r="C76" i="11"/>
  <c r="A78" i="10"/>
  <c r="C77" i="10"/>
  <c r="C78" i="12"/>
  <c r="A79" i="12"/>
  <c r="A87" i="2"/>
  <c r="C83" i="3" l="1"/>
  <c r="B84" i="3"/>
  <c r="A87" i="18"/>
  <c r="C77" i="11"/>
  <c r="A78" i="11"/>
  <c r="C78" i="10"/>
  <c r="A79" i="10"/>
  <c r="A80" i="12"/>
  <c r="C79" i="12"/>
  <c r="A88" i="2"/>
  <c r="C84" i="3" l="1"/>
  <c r="B85" i="3"/>
  <c r="C85" i="3" s="1"/>
  <c r="A88" i="18"/>
  <c r="A79" i="11"/>
  <c r="C78" i="11"/>
  <c r="A80" i="10"/>
  <c r="C79" i="10"/>
  <c r="A81" i="12"/>
  <c r="C80" i="12"/>
  <c r="A89" i="2"/>
  <c r="A89" i="18" l="1"/>
  <c r="A80" i="11"/>
  <c r="C79" i="11"/>
  <c r="A81" i="10"/>
  <c r="C80" i="10"/>
  <c r="A82" i="12"/>
  <c r="C81" i="12"/>
  <c r="A90" i="2"/>
  <c r="A90" i="18" l="1"/>
  <c r="C80" i="11"/>
  <c r="A81" i="11"/>
  <c r="A82" i="10"/>
  <c r="C81" i="10"/>
  <c r="C82" i="12"/>
  <c r="A83" i="12"/>
  <c r="A91" i="2"/>
  <c r="A91" i="18" l="1"/>
  <c r="C81" i="11"/>
  <c r="A82" i="11"/>
  <c r="A83" i="10"/>
  <c r="C82" i="10"/>
  <c r="A84" i="12"/>
  <c r="C83" i="12"/>
  <c r="A92" i="2"/>
  <c r="A92" i="18" l="1"/>
  <c r="A83" i="11"/>
  <c r="C82" i="11"/>
  <c r="C83" i="10"/>
  <c r="A84" i="10"/>
  <c r="A85" i="12"/>
  <c r="C84" i="12"/>
  <c r="A93" i="2"/>
  <c r="A93" i="18" l="1"/>
  <c r="C83" i="11"/>
  <c r="A84" i="11"/>
  <c r="C84" i="10"/>
  <c r="A85" i="10"/>
  <c r="A86" i="12"/>
  <c r="C85" i="12"/>
  <c r="A94" i="2"/>
  <c r="A94" i="18" l="1"/>
  <c r="C84" i="11"/>
  <c r="A85" i="11"/>
  <c r="C85" i="10"/>
  <c r="A86" i="10"/>
  <c r="C86" i="12"/>
  <c r="A87" i="12"/>
  <c r="A95" i="2"/>
  <c r="A95" i="18" l="1"/>
  <c r="C85" i="11"/>
  <c r="A86" i="11"/>
  <c r="A87" i="10"/>
  <c r="C86" i="10"/>
  <c r="A88" i="12"/>
  <c r="C87" i="12"/>
  <c r="A96" i="2"/>
  <c r="E83" i="11" l="1"/>
  <c r="A96" i="18"/>
  <c r="D1" i="10"/>
  <c r="D166" i="2" s="1"/>
  <c r="D9" i="11"/>
  <c r="D196" i="2" s="1"/>
  <c r="E1" i="10"/>
  <c r="E166" i="2" s="1"/>
  <c r="E2" i="11"/>
  <c r="E189" i="2" s="1"/>
  <c r="E73" i="11"/>
  <c r="E10" i="11"/>
  <c r="E197" i="2" s="1"/>
  <c r="E31" i="10"/>
  <c r="E46" i="10"/>
  <c r="D51" i="10"/>
  <c r="E63" i="10"/>
  <c r="D66" i="11"/>
  <c r="D3" i="10"/>
  <c r="D168" i="2" s="1"/>
  <c r="D20" i="10"/>
  <c r="D185" i="2" s="1"/>
  <c r="E39" i="11"/>
  <c r="E59" i="10"/>
  <c r="E55" i="10"/>
  <c r="E71" i="10"/>
  <c r="E7" i="11"/>
  <c r="E194" i="2" s="1"/>
  <c r="D28" i="10"/>
  <c r="D11" i="10"/>
  <c r="D176" i="2" s="1"/>
  <c r="E26" i="11"/>
  <c r="E46" i="11"/>
  <c r="E62" i="10"/>
  <c r="D4" i="10"/>
  <c r="D169" i="2" s="1"/>
  <c r="E14" i="11"/>
  <c r="E201" i="2" s="1"/>
  <c r="D31" i="10"/>
  <c r="E4" i="10"/>
  <c r="E169" i="2" s="1"/>
  <c r="E19" i="11"/>
  <c r="E206" i="2" s="1"/>
  <c r="D36" i="10"/>
  <c r="E55" i="11"/>
  <c r="E75" i="10"/>
  <c r="D70" i="11"/>
  <c r="D7" i="11"/>
  <c r="D194" i="2" s="1"/>
  <c r="D23" i="11"/>
  <c r="D43" i="11"/>
  <c r="D1" i="11"/>
  <c r="D188" i="2" s="1"/>
  <c r="D2" i="10"/>
  <c r="D167" i="2" s="1"/>
  <c r="D27" i="10"/>
  <c r="D43" i="10"/>
  <c r="E62" i="11"/>
  <c r="E78" i="10"/>
  <c r="D19" i="10"/>
  <c r="D184" i="2" s="1"/>
  <c r="E30" i="11"/>
  <c r="E47" i="10"/>
  <c r="E35" i="10"/>
  <c r="D50" i="11"/>
  <c r="E70" i="11"/>
  <c r="E8" i="10"/>
  <c r="E173" i="2" s="1"/>
  <c r="E27" i="10"/>
  <c r="E22" i="11"/>
  <c r="E39" i="10"/>
  <c r="D58" i="11"/>
  <c r="E74" i="10"/>
  <c r="E27" i="11"/>
  <c r="D44" i="10"/>
  <c r="D60" i="10"/>
  <c r="E20" i="11"/>
  <c r="E207" i="2" s="1"/>
  <c r="D17" i="11"/>
  <c r="D204" i="2" s="1"/>
  <c r="D22" i="10"/>
  <c r="D37" i="10"/>
  <c r="E53" i="10"/>
  <c r="E73" i="10"/>
  <c r="D54" i="10"/>
  <c r="D73" i="11"/>
  <c r="D10" i="11"/>
  <c r="D197" i="2" s="1"/>
  <c r="E26" i="10"/>
  <c r="D29" i="10"/>
  <c r="E58" i="11"/>
  <c r="D75" i="10"/>
  <c r="E12" i="10"/>
  <c r="E177" i="2" s="1"/>
  <c r="E31" i="11"/>
  <c r="E36" i="11"/>
  <c r="D48" i="10"/>
  <c r="D63" i="11"/>
  <c r="D52" i="10"/>
  <c r="D67" i="11"/>
  <c r="D5" i="11"/>
  <c r="D192" i="2" s="1"/>
  <c r="D24" i="11"/>
  <c r="E44" i="11"/>
  <c r="D40" i="10"/>
  <c r="D55" i="11"/>
  <c r="E72" i="10"/>
  <c r="D13" i="10"/>
  <c r="D178" i="2" s="1"/>
  <c r="D74" i="11"/>
  <c r="D11" i="11"/>
  <c r="D198" i="2" s="1"/>
  <c r="E28" i="10"/>
  <c r="E47" i="11"/>
  <c r="E67" i="10"/>
  <c r="D15" i="11"/>
  <c r="D202" i="2" s="1"/>
  <c r="D68" i="10"/>
  <c r="E5" i="11"/>
  <c r="E192" i="2" s="1"/>
  <c r="E21" i="10"/>
  <c r="E186" i="2" s="1"/>
  <c r="E41" i="10"/>
  <c r="D60" i="11"/>
  <c r="D56" i="10"/>
  <c r="D71" i="11"/>
  <c r="E8" i="11"/>
  <c r="E195" i="2" s="1"/>
  <c r="E11" i="11"/>
  <c r="E198" i="2" s="1"/>
  <c r="D27" i="11"/>
  <c r="E43" i="11"/>
  <c r="E63" i="11"/>
  <c r="E4" i="11"/>
  <c r="E191" i="2" s="1"/>
  <c r="E16" i="10"/>
  <c r="E181" i="2" s="1"/>
  <c r="E32" i="10"/>
  <c r="D19" i="11"/>
  <c r="D206" i="2" s="1"/>
  <c r="E35" i="11"/>
  <c r="E52" i="10"/>
  <c r="E71" i="11"/>
  <c r="E13" i="10"/>
  <c r="E178" i="2" s="1"/>
  <c r="D8" i="10"/>
  <c r="D173" i="2" s="1"/>
  <c r="E24" i="10"/>
  <c r="E40" i="10"/>
  <c r="E59" i="11"/>
  <c r="D14" i="10"/>
  <c r="D179" i="2" s="1"/>
  <c r="D28" i="11"/>
  <c r="E45" i="10"/>
  <c r="D65" i="10"/>
  <c r="D62" i="10"/>
  <c r="D66" i="10"/>
  <c r="E2" i="10"/>
  <c r="E167" i="2" s="1"/>
  <c r="E23" i="10"/>
  <c r="E38" i="10"/>
  <c r="E57" i="11"/>
  <c r="D38" i="11"/>
  <c r="D54" i="11"/>
  <c r="E74" i="11"/>
  <c r="D12" i="10"/>
  <c r="D177" i="2" s="1"/>
  <c r="E44" i="10"/>
  <c r="D59" i="11"/>
  <c r="E76" i="10"/>
  <c r="D17" i="10"/>
  <c r="D182" i="2" s="1"/>
  <c r="E14" i="10"/>
  <c r="E179" i="2" s="1"/>
  <c r="D33" i="11"/>
  <c r="E17" i="11"/>
  <c r="E204" i="2" s="1"/>
  <c r="D37" i="11"/>
  <c r="D53" i="10"/>
  <c r="E68" i="11"/>
  <c r="E9" i="11"/>
  <c r="E196" i="2" s="1"/>
  <c r="D5" i="10"/>
  <c r="D170" i="2" s="1"/>
  <c r="D25" i="11"/>
  <c r="D41" i="10"/>
  <c r="D56" i="11"/>
  <c r="D77" i="10"/>
  <c r="E60" i="10"/>
  <c r="D75" i="11"/>
  <c r="E12" i="11"/>
  <c r="E199" i="2" s="1"/>
  <c r="E33" i="10"/>
  <c r="E52" i="11"/>
  <c r="D64" i="10"/>
  <c r="E33" i="11"/>
  <c r="D53" i="11"/>
  <c r="E69" i="10"/>
  <c r="D6" i="11"/>
  <c r="D193" i="2" s="1"/>
  <c r="D26" i="10"/>
  <c r="E22" i="10"/>
  <c r="D41" i="11"/>
  <c r="D57" i="10"/>
  <c r="D72" i="11"/>
  <c r="D76" i="10"/>
  <c r="D12" i="11"/>
  <c r="D199" i="2" s="1"/>
  <c r="E28" i="11"/>
  <c r="D48" i="11"/>
  <c r="D68" i="11"/>
  <c r="E1" i="11"/>
  <c r="E188" i="2" s="1"/>
  <c r="D16" i="11"/>
  <c r="D203" i="2" s="1"/>
  <c r="E5" i="10"/>
  <c r="E170" i="2" s="1"/>
  <c r="D21" i="10"/>
  <c r="D186" i="2" s="1"/>
  <c r="E37" i="10"/>
  <c r="E57" i="10"/>
  <c r="D76" i="11"/>
  <c r="D72" i="10"/>
  <c r="E9" i="10"/>
  <c r="E174" i="2" s="1"/>
  <c r="E25" i="10"/>
  <c r="D44" i="11"/>
  <c r="D58" i="10"/>
  <c r="D78" i="10"/>
  <c r="E15" i="10"/>
  <c r="E180" i="2" s="1"/>
  <c r="E29" i="11"/>
  <c r="E49" i="11"/>
  <c r="D46" i="11"/>
  <c r="D62" i="11"/>
  <c r="E51" i="10"/>
  <c r="D67" i="10"/>
  <c r="E3" i="10"/>
  <c r="E168" i="2" s="1"/>
  <c r="E23" i="11"/>
  <c r="D42" i="11"/>
  <c r="D24" i="10"/>
  <c r="D39" i="11"/>
  <c r="E56" i="10"/>
  <c r="E75" i="11"/>
  <c r="D30" i="10"/>
  <c r="D45" i="10"/>
  <c r="E61" i="10"/>
  <c r="E65" i="11"/>
  <c r="E77" i="11"/>
  <c r="D15" i="10"/>
  <c r="D180" i="2" s="1"/>
  <c r="E3" i="11"/>
  <c r="E190" i="2" s="1"/>
  <c r="D18" i="11"/>
  <c r="D205" i="2" s="1"/>
  <c r="E38" i="11"/>
  <c r="E54" i="10"/>
  <c r="D74" i="10"/>
  <c r="D70" i="10"/>
  <c r="E6" i="10"/>
  <c r="E171" i="2" s="1"/>
  <c r="D26" i="11"/>
  <c r="E42" i="10"/>
  <c r="E25" i="11"/>
  <c r="D45" i="11"/>
  <c r="D61" i="10"/>
  <c r="E76" i="11"/>
  <c r="D18" i="10"/>
  <c r="D183" i="2" s="1"/>
  <c r="E30" i="10"/>
  <c r="D49" i="11"/>
  <c r="E19" i="10"/>
  <c r="E184" i="2" s="1"/>
  <c r="E34" i="11"/>
  <c r="E54" i="11"/>
  <c r="E70" i="10"/>
  <c r="E11" i="10"/>
  <c r="E176" i="2" s="1"/>
  <c r="D7" i="10"/>
  <c r="D172" i="2" s="1"/>
  <c r="D23" i="10"/>
  <c r="E42" i="11"/>
  <c r="E58" i="10"/>
  <c r="D42" i="10"/>
  <c r="D61" i="11"/>
  <c r="E77" i="10"/>
  <c r="E13" i="11"/>
  <c r="E200" i="2" s="1"/>
  <c r="D34" i="10"/>
  <c r="E45" i="11"/>
  <c r="D65" i="11"/>
  <c r="D50" i="10"/>
  <c r="D69" i="11"/>
  <c r="D6" i="10"/>
  <c r="D171" i="2" s="1"/>
  <c r="E21" i="11"/>
  <c r="E208" i="2" s="1"/>
  <c r="E41" i="11"/>
  <c r="D38" i="10"/>
  <c r="D57" i="11"/>
  <c r="E72" i="11"/>
  <c r="D10" i="10"/>
  <c r="D175" i="2" s="1"/>
  <c r="E43" i="10"/>
  <c r="D59" i="10"/>
  <c r="D16" i="10"/>
  <c r="D181" i="2" s="1"/>
  <c r="D34" i="11"/>
  <c r="D32" i="10"/>
  <c r="D47" i="11"/>
  <c r="D35" i="11"/>
  <c r="D51" i="11"/>
  <c r="E68" i="10"/>
  <c r="D9" i="10"/>
  <c r="D174" i="2" s="1"/>
  <c r="E29" i="10"/>
  <c r="E10" i="10"/>
  <c r="E175" i="2" s="1"/>
  <c r="D25" i="10"/>
  <c r="D40" i="11"/>
  <c r="E60" i="11"/>
  <c r="D21" i="11"/>
  <c r="D208" i="2" s="1"/>
  <c r="E24" i="11"/>
  <c r="D33" i="10"/>
  <c r="D31" i="11"/>
  <c r="E6" i="11"/>
  <c r="E193" i="2" s="1"/>
  <c r="D8" i="11"/>
  <c r="D195" i="2" s="1"/>
  <c r="D77" i="11"/>
  <c r="D49" i="10"/>
  <c r="D20" i="11"/>
  <c r="D207" i="2" s="1"/>
  <c r="D22" i="11"/>
  <c r="E61" i="11"/>
  <c r="E32" i="11"/>
  <c r="E66" i="10"/>
  <c r="D69" i="10"/>
  <c r="E17" i="10"/>
  <c r="E182" i="2" s="1"/>
  <c r="E66" i="11"/>
  <c r="D79" i="10"/>
  <c r="D2" i="11"/>
  <c r="D189" i="2" s="1"/>
  <c r="D4" i="11"/>
  <c r="D191" i="2" s="1"/>
  <c r="E50" i="11"/>
  <c r="E56" i="11"/>
  <c r="D64" i="11"/>
  <c r="E67" i="11"/>
  <c r="D13" i="11"/>
  <c r="D200" i="2" s="1"/>
  <c r="D71" i="10"/>
  <c r="D3" i="11"/>
  <c r="D190" i="2" s="1"/>
  <c r="E16" i="11"/>
  <c r="E203" i="2" s="1"/>
  <c r="D55" i="10"/>
  <c r="E49" i="10"/>
  <c r="D30" i="11"/>
  <c r="E69" i="11"/>
  <c r="E65" i="10"/>
  <c r="D14" i="11"/>
  <c r="D201" i="2" s="1"/>
  <c r="E64" i="11"/>
  <c r="D36" i="11"/>
  <c r="D39" i="10"/>
  <c r="E48" i="11"/>
  <c r="E15" i="11"/>
  <c r="E202" i="2" s="1"/>
  <c r="E51" i="11"/>
  <c r="E53" i="11"/>
  <c r="D32" i="11"/>
  <c r="E78" i="11"/>
  <c r="E36" i="10"/>
  <c r="E37" i="11"/>
  <c r="D46" i="10"/>
  <c r="E79" i="10"/>
  <c r="E50" i="10"/>
  <c r="D52" i="11"/>
  <c r="D29" i="11"/>
  <c r="E48" i="10"/>
  <c r="E20" i="10"/>
  <c r="E185" i="2" s="1"/>
  <c r="D63" i="10"/>
  <c r="D35" i="10"/>
  <c r="E40" i="11"/>
  <c r="E34" i="10"/>
  <c r="D47" i="10"/>
  <c r="E18" i="11"/>
  <c r="E205" i="2" s="1"/>
  <c r="E7" i="10"/>
  <c r="E172" i="2" s="1"/>
  <c r="D73" i="10"/>
  <c r="E18" i="10"/>
  <c r="E183" i="2" s="1"/>
  <c r="E64" i="10"/>
  <c r="D85" i="10"/>
  <c r="D84" i="11"/>
  <c r="D81" i="11"/>
  <c r="E84" i="10"/>
  <c r="D81" i="10"/>
  <c r="D82" i="10"/>
  <c r="D80" i="10"/>
  <c r="E81" i="11"/>
  <c r="E83" i="10"/>
  <c r="E80" i="11"/>
  <c r="E80" i="10"/>
  <c r="E82" i="11"/>
  <c r="E79" i="11"/>
  <c r="D82" i="11"/>
  <c r="D79" i="11"/>
  <c r="E82" i="10"/>
  <c r="D84" i="10"/>
  <c r="E85" i="10"/>
  <c r="E84" i="11"/>
  <c r="D83" i="11"/>
  <c r="E81" i="10"/>
  <c r="D83" i="10"/>
  <c r="D80" i="11"/>
  <c r="D78" i="11"/>
  <c r="A87" i="11"/>
  <c r="C86" i="11"/>
  <c r="D85" i="11"/>
  <c r="E85" i="11"/>
  <c r="D86" i="10"/>
  <c r="E86" i="10"/>
  <c r="A88" i="10"/>
  <c r="C87" i="10"/>
  <c r="E7" i="12"/>
  <c r="E15" i="2" s="1"/>
  <c r="D80" i="12"/>
  <c r="E63" i="12"/>
  <c r="E71" i="2" s="1"/>
  <c r="D44" i="12"/>
  <c r="D52" i="2" s="1"/>
  <c r="E74" i="12"/>
  <c r="E61" i="12"/>
  <c r="E69" i="2" s="1"/>
  <c r="D16" i="12"/>
  <c r="D24" i="2" s="1"/>
  <c r="D17" i="12"/>
  <c r="D25" i="2" s="1"/>
  <c r="E28" i="12"/>
  <c r="E36" i="2" s="1"/>
  <c r="E15" i="12"/>
  <c r="E23" i="2" s="1"/>
  <c r="E43" i="12"/>
  <c r="E51" i="2" s="1"/>
  <c r="D34" i="12"/>
  <c r="D42" i="2" s="1"/>
  <c r="D41" i="12"/>
  <c r="D49" i="2" s="1"/>
  <c r="E44" i="12"/>
  <c r="E52" i="2" s="1"/>
  <c r="E55" i="12"/>
  <c r="E63" i="2" s="1"/>
  <c r="E10" i="12"/>
  <c r="E18" i="2" s="1"/>
  <c r="D23" i="12"/>
  <c r="D31" i="2" s="1"/>
  <c r="E21" i="12"/>
  <c r="E29" i="2" s="1"/>
  <c r="E66" i="12"/>
  <c r="E74" i="2" s="1"/>
  <c r="D48" i="12"/>
  <c r="D56" i="2" s="1"/>
  <c r="D74" i="12"/>
  <c r="D46" i="12"/>
  <c r="D54" i="2" s="1"/>
  <c r="E67" i="12"/>
  <c r="E75" i="2" s="1"/>
  <c r="E77" i="12"/>
  <c r="E37" i="12"/>
  <c r="E45" i="2" s="1"/>
  <c r="D56" i="12"/>
  <c r="D64" i="2" s="1"/>
  <c r="D55" i="12"/>
  <c r="D63" i="2" s="1"/>
  <c r="D67" i="12"/>
  <c r="D75" i="2" s="1"/>
  <c r="D79" i="12"/>
  <c r="D20" i="12"/>
  <c r="D28" i="2" s="1"/>
  <c r="D58" i="12"/>
  <c r="D66" i="2" s="1"/>
  <c r="D70" i="12"/>
  <c r="D78" i="2" s="1"/>
  <c r="D12" i="12"/>
  <c r="D20" i="2" s="1"/>
  <c r="D28" i="12"/>
  <c r="D36" i="2" s="1"/>
  <c r="E41" i="12"/>
  <c r="E49" i="2" s="1"/>
  <c r="E58" i="12"/>
  <c r="E66" i="2" s="1"/>
  <c r="E40" i="12"/>
  <c r="E48" i="2" s="1"/>
  <c r="E24" i="12"/>
  <c r="E32" i="2" s="1"/>
  <c r="E11" i="12"/>
  <c r="E19" i="2" s="1"/>
  <c r="E71" i="12"/>
  <c r="E79" i="2" s="1"/>
  <c r="D47" i="12"/>
  <c r="D55" i="2" s="1"/>
  <c r="E33" i="12"/>
  <c r="E41" i="2" s="1"/>
  <c r="D76" i="12"/>
  <c r="D68" i="12"/>
  <c r="D76" i="2" s="1"/>
  <c r="E65" i="12"/>
  <c r="E73" i="2" s="1"/>
  <c r="D49" i="12"/>
  <c r="D57" i="2" s="1"/>
  <c r="E48" i="12"/>
  <c r="E56" i="2" s="1"/>
  <c r="E35" i="12"/>
  <c r="E43" i="2" s="1"/>
  <c r="D18" i="12"/>
  <c r="D26" i="2" s="1"/>
  <c r="D35" i="12"/>
  <c r="D43" i="2" s="1"/>
  <c r="D11" i="12"/>
  <c r="D19" i="2" s="1"/>
  <c r="E34" i="12"/>
  <c r="E42" i="2" s="1"/>
  <c r="D39" i="12"/>
  <c r="D47" i="2" s="1"/>
  <c r="E78" i="12"/>
  <c r="D53" i="12"/>
  <c r="D61" i="2" s="1"/>
  <c r="D15" i="12"/>
  <c r="D23" i="2" s="1"/>
  <c r="D62" i="12"/>
  <c r="D70" i="2" s="1"/>
  <c r="D45" i="12"/>
  <c r="D53" i="2" s="1"/>
  <c r="E52" i="12"/>
  <c r="E60" i="2" s="1"/>
  <c r="E22" i="12"/>
  <c r="E30" i="2" s="1"/>
  <c r="D63" i="12"/>
  <c r="D71" i="2" s="1"/>
  <c r="D33" i="12"/>
  <c r="D41" i="2" s="1"/>
  <c r="D32" i="12"/>
  <c r="D40" i="2" s="1"/>
  <c r="E12" i="12"/>
  <c r="E20" i="2" s="1"/>
  <c r="D61" i="12"/>
  <c r="D69" i="2" s="1"/>
  <c r="E36" i="12"/>
  <c r="E44" i="2" s="1"/>
  <c r="E57" i="12"/>
  <c r="E65" i="2" s="1"/>
  <c r="E38" i="12"/>
  <c r="E46" i="2" s="1"/>
  <c r="E13" i="12"/>
  <c r="E21" i="2" s="1"/>
  <c r="E80" i="12"/>
  <c r="E20" i="12"/>
  <c r="E28" i="2" s="1"/>
  <c r="D43" i="12"/>
  <c r="D51" i="2" s="1"/>
  <c r="E31" i="12"/>
  <c r="E39" i="2" s="1"/>
  <c r="D27" i="12"/>
  <c r="D35" i="2" s="1"/>
  <c r="D21" i="12"/>
  <c r="D29" i="2" s="1"/>
  <c r="D54" i="12"/>
  <c r="D62" i="2" s="1"/>
  <c r="D75" i="12"/>
  <c r="D82" i="2" s="1"/>
  <c r="D77" i="12"/>
  <c r="E59" i="12"/>
  <c r="E67" i="2" s="1"/>
  <c r="D60" i="12"/>
  <c r="D68" i="2" s="1"/>
  <c r="E49" i="12"/>
  <c r="E57" i="2" s="1"/>
  <c r="D65" i="12"/>
  <c r="D73" i="2" s="1"/>
  <c r="E79" i="12"/>
  <c r="E51" i="12"/>
  <c r="E59" i="2" s="1"/>
  <c r="D59" i="12"/>
  <c r="D67" i="2" s="1"/>
  <c r="E23" i="12"/>
  <c r="E31" i="2" s="1"/>
  <c r="E54" i="12"/>
  <c r="E62" i="2" s="1"/>
  <c r="D38" i="12"/>
  <c r="D46" i="2" s="1"/>
  <c r="E29" i="12"/>
  <c r="E37" i="2" s="1"/>
  <c r="E45" i="12"/>
  <c r="E53" i="2" s="1"/>
  <c r="E47" i="12"/>
  <c r="E55" i="2" s="1"/>
  <c r="E73" i="12"/>
  <c r="E80" i="2" s="1"/>
  <c r="E53" i="12"/>
  <c r="E61" i="2" s="1"/>
  <c r="E69" i="12"/>
  <c r="E77" i="2" s="1"/>
  <c r="D37" i="12"/>
  <c r="D45" i="2" s="1"/>
  <c r="D42" i="12"/>
  <c r="D50" i="2" s="1"/>
  <c r="D51" i="12"/>
  <c r="D59" i="2" s="1"/>
  <c r="D19" i="12"/>
  <c r="D27" i="2" s="1"/>
  <c r="D69" i="12"/>
  <c r="D77" i="2" s="1"/>
  <c r="E76" i="12"/>
  <c r="E32" i="12"/>
  <c r="E40" i="2" s="1"/>
  <c r="E18" i="12"/>
  <c r="E26" i="2" s="1"/>
  <c r="D36" i="12"/>
  <c r="D44" i="2" s="1"/>
  <c r="E30" i="12"/>
  <c r="E38" i="2" s="1"/>
  <c r="E68" i="12"/>
  <c r="E76" i="2" s="1"/>
  <c r="E56" i="12"/>
  <c r="E64" i="2" s="1"/>
  <c r="E27" i="12"/>
  <c r="E35" i="2" s="1"/>
  <c r="E70" i="12"/>
  <c r="E78" i="2" s="1"/>
  <c r="D71" i="12"/>
  <c r="D79" i="2" s="1"/>
  <c r="D50" i="12"/>
  <c r="D58" i="2" s="1"/>
  <c r="D66" i="12"/>
  <c r="D74" i="2" s="1"/>
  <c r="E17" i="12"/>
  <c r="E25" i="2" s="1"/>
  <c r="D40" i="12"/>
  <c r="D48" i="2" s="1"/>
  <c r="D29" i="12"/>
  <c r="D37" i="2" s="1"/>
  <c r="E19" i="12"/>
  <c r="E27" i="2" s="1"/>
  <c r="D57" i="12"/>
  <c r="D65" i="2" s="1"/>
  <c r="D14" i="12"/>
  <c r="D22" i="2" s="1"/>
  <c r="D24" i="12"/>
  <c r="D32" i="2" s="1"/>
  <c r="E14" i="12"/>
  <c r="E22" i="2" s="1"/>
  <c r="D78" i="12"/>
  <c r="D26" i="12"/>
  <c r="D34" i="2" s="1"/>
  <c r="E46" i="12"/>
  <c r="E54" i="2" s="1"/>
  <c r="E26" i="12"/>
  <c r="E34" i="2" s="1"/>
  <c r="E25" i="12"/>
  <c r="E33" i="2" s="1"/>
  <c r="D64" i="12"/>
  <c r="D72" i="2" s="1"/>
  <c r="D30" i="12"/>
  <c r="D38" i="2" s="1"/>
  <c r="D73" i="12"/>
  <c r="D80" i="2" s="1"/>
  <c r="D22" i="12"/>
  <c r="D30" i="2" s="1"/>
  <c r="E75" i="12"/>
  <c r="E82" i="2" s="1"/>
  <c r="D52" i="12"/>
  <c r="D60" i="2" s="1"/>
  <c r="E16" i="12"/>
  <c r="E24" i="2" s="1"/>
  <c r="D25" i="12"/>
  <c r="D33" i="2" s="1"/>
  <c r="D31" i="12"/>
  <c r="D39" i="2" s="1"/>
  <c r="D13" i="12"/>
  <c r="D21" i="2" s="1"/>
  <c r="D10" i="12"/>
  <c r="D18" i="2" s="1"/>
  <c r="E62" i="12"/>
  <c r="E70" i="2" s="1"/>
  <c r="E42" i="12"/>
  <c r="E50" i="2" s="1"/>
  <c r="E60" i="12"/>
  <c r="E68" i="2" s="1"/>
  <c r="E50" i="12"/>
  <c r="E58" i="2" s="1"/>
  <c r="E64" i="12"/>
  <c r="E72" i="2" s="1"/>
  <c r="E39" i="12"/>
  <c r="E47" i="2" s="1"/>
  <c r="E82" i="12"/>
  <c r="E86" i="12"/>
  <c r="E84" i="12"/>
  <c r="D85" i="12"/>
  <c r="D81" i="12"/>
  <c r="D88" i="2" s="1"/>
  <c r="D82" i="12"/>
  <c r="E85" i="12"/>
  <c r="E92" i="2" s="1"/>
  <c r="D83" i="12"/>
  <c r="D86" i="12"/>
  <c r="D84" i="12"/>
  <c r="E83" i="12"/>
  <c r="D87" i="12"/>
  <c r="E87" i="12"/>
  <c r="E81" i="12"/>
  <c r="A89" i="12"/>
  <c r="C88" i="12"/>
  <c r="D88" i="12" s="1"/>
  <c r="A97" i="2"/>
  <c r="D86" i="2" l="1"/>
  <c r="E81" i="2"/>
  <c r="P22" i="2"/>
  <c r="AD22" i="2" s="1"/>
  <c r="L79" i="2"/>
  <c r="Z79" i="2"/>
  <c r="M70" i="2"/>
  <c r="Z172" i="2"/>
  <c r="Z183" i="2"/>
  <c r="Z205" i="2"/>
  <c r="Z179" i="2"/>
  <c r="Z173" i="2"/>
  <c r="Z204" i="2"/>
  <c r="Z184" i="2"/>
  <c r="K65" i="2"/>
  <c r="Y65" i="2" s="1"/>
  <c r="K78" i="2"/>
  <c r="Y78" i="2" s="1"/>
  <c r="Z201" i="2"/>
  <c r="Z207" i="2"/>
  <c r="Z208" i="2"/>
  <c r="Z175" i="2"/>
  <c r="Z203" i="2"/>
  <c r="Z206" i="2"/>
  <c r="Z202" i="2"/>
  <c r="Z198" i="2"/>
  <c r="K197" i="2"/>
  <c r="Y197" i="2" s="1"/>
  <c r="Z185" i="2"/>
  <c r="M63" i="2"/>
  <c r="Z200" i="2"/>
  <c r="Z181" i="2"/>
  <c r="Z180" i="2"/>
  <c r="Z199" i="2"/>
  <c r="Z169" i="2"/>
  <c r="Z176" i="2"/>
  <c r="Z168" i="2"/>
  <c r="K88" i="2"/>
  <c r="Y88" i="2" s="1"/>
  <c r="Z174" i="2"/>
  <c r="Z171" i="2"/>
  <c r="Z186" i="2"/>
  <c r="Z170" i="2"/>
  <c r="Z182" i="2"/>
  <c r="Z177" i="2"/>
  <c r="Z178" i="2"/>
  <c r="K34" i="2"/>
  <c r="Y34" i="2" s="1"/>
  <c r="M34" i="2"/>
  <c r="O61" i="2"/>
  <c r="AC61" i="2" s="1"/>
  <c r="K61" i="2"/>
  <c r="Y61" i="2" s="1"/>
  <c r="M61" i="2"/>
  <c r="L27" i="2"/>
  <c r="Z27" i="2" s="1"/>
  <c r="M27" i="2"/>
  <c r="K27" i="2"/>
  <c r="Y27" i="2" s="1"/>
  <c r="O27" i="2"/>
  <c r="AC27" i="2" s="1"/>
  <c r="L76" i="2"/>
  <c r="Z76" i="2" s="1"/>
  <c r="K76" i="2"/>
  <c r="Y76" i="2" s="1"/>
  <c r="P76" i="2"/>
  <c r="AD76" i="2" s="1"/>
  <c r="E88" i="2"/>
  <c r="D89" i="2"/>
  <c r="E86" i="2"/>
  <c r="P61" i="2"/>
  <c r="AD61" i="2" s="1"/>
  <c r="P62" i="2"/>
  <c r="AD62" i="2" s="1"/>
  <c r="M62" i="2"/>
  <c r="D94" i="2"/>
  <c r="D95" i="2"/>
  <c r="D91" i="2"/>
  <c r="E85" i="2"/>
  <c r="E90" i="2"/>
  <c r="D85" i="2"/>
  <c r="E94" i="2"/>
  <c r="D92" i="2"/>
  <c r="D81" i="2"/>
  <c r="D90" i="2"/>
  <c r="E83" i="2"/>
  <c r="E84" i="2"/>
  <c r="E88" i="12"/>
  <c r="E95" i="2" s="1"/>
  <c r="E93" i="2"/>
  <c r="E89" i="2"/>
  <c r="D83" i="2"/>
  <c r="D93" i="2"/>
  <c r="E91" i="2"/>
  <c r="D84" i="2"/>
  <c r="E87" i="2"/>
  <c r="D87" i="2"/>
  <c r="O39" i="2"/>
  <c r="AC39" i="2" s="1"/>
  <c r="O30" i="2"/>
  <c r="AC30" i="2" s="1"/>
  <c r="K68" i="2"/>
  <c r="Y68" i="2" s="1"/>
  <c r="L194" i="2"/>
  <c r="Z194" i="2" s="1"/>
  <c r="L61" i="2"/>
  <c r="Z61" i="2" s="1"/>
  <c r="L63" i="2"/>
  <c r="Z63" i="2" s="1"/>
  <c r="I60" i="2"/>
  <c r="L58" i="2"/>
  <c r="Z58" i="2" s="1"/>
  <c r="O73" i="2"/>
  <c r="AC73" i="2" s="1"/>
  <c r="L64" i="2"/>
  <c r="Z64" i="2" s="1"/>
  <c r="L59" i="2"/>
  <c r="Z59" i="2" s="1"/>
  <c r="I59" i="2"/>
  <c r="K166" i="2"/>
  <c r="Y166" i="2" s="1"/>
  <c r="L166" i="2"/>
  <c r="Z166" i="2" s="1"/>
  <c r="P59" i="2"/>
  <c r="AD59" i="2" s="1"/>
  <c r="P68" i="2"/>
  <c r="AD68" i="2" s="1"/>
  <c r="I62" i="2"/>
  <c r="L62" i="2"/>
  <c r="Z62" i="2" s="1"/>
  <c r="I61" i="2"/>
  <c r="L60" i="2"/>
  <c r="Z60" i="2" s="1"/>
  <c r="M21" i="2"/>
  <c r="H21" i="2"/>
  <c r="I21" i="2"/>
  <c r="O21" i="2"/>
  <c r="AC21" i="2" s="1"/>
  <c r="K21" i="2"/>
  <c r="Y21" i="2" s="1"/>
  <c r="P21" i="2"/>
  <c r="AD21" i="2" s="1"/>
  <c r="L21" i="2"/>
  <c r="Z21" i="2" s="1"/>
  <c r="P60" i="2"/>
  <c r="AD60" i="2" s="1"/>
  <c r="K60" i="2"/>
  <c r="Y60" i="2" s="1"/>
  <c r="O60" i="2"/>
  <c r="AC60" i="2" s="1"/>
  <c r="H60" i="2"/>
  <c r="M60" i="2"/>
  <c r="O38" i="2"/>
  <c r="AC38" i="2" s="1"/>
  <c r="I38" i="2"/>
  <c r="K38" i="2"/>
  <c r="Y38" i="2" s="1"/>
  <c r="H38" i="2"/>
  <c r="P38" i="2"/>
  <c r="AD38" i="2" s="1"/>
  <c r="M38" i="2"/>
  <c r="L38" i="2"/>
  <c r="Z38" i="2" s="1"/>
  <c r="P32" i="2"/>
  <c r="AD32" i="2" s="1"/>
  <c r="K32" i="2"/>
  <c r="Y32" i="2" s="1"/>
  <c r="L32" i="2"/>
  <c r="Z32" i="2" s="1"/>
  <c r="I32" i="2"/>
  <c r="O32" i="2"/>
  <c r="AC32" i="2" s="1"/>
  <c r="H32" i="2"/>
  <c r="M32" i="2"/>
  <c r="M37" i="2"/>
  <c r="H37" i="2"/>
  <c r="P37" i="2"/>
  <c r="AD37" i="2" s="1"/>
  <c r="I37" i="2"/>
  <c r="O37" i="2"/>
  <c r="AC37" i="2" s="1"/>
  <c r="L37" i="2"/>
  <c r="Z37" i="2" s="1"/>
  <c r="K37" i="2"/>
  <c r="Y37" i="2" s="1"/>
  <c r="P58" i="2"/>
  <c r="AD58" i="2" s="1"/>
  <c r="I58" i="2"/>
  <c r="O58" i="2"/>
  <c r="AC58" i="2" s="1"/>
  <c r="H58" i="2"/>
  <c r="M58" i="2"/>
  <c r="K58" i="2"/>
  <c r="Y58" i="2" s="1"/>
  <c r="H27" i="2"/>
  <c r="P27" i="2"/>
  <c r="AD27" i="2" s="1"/>
  <c r="I27" i="2"/>
  <c r="P73" i="2"/>
  <c r="AD73" i="2" s="1"/>
  <c r="K73" i="2"/>
  <c r="Y73" i="2" s="1"/>
  <c r="L73" i="2"/>
  <c r="Z73" i="2" s="1"/>
  <c r="H73" i="2"/>
  <c r="M73" i="2"/>
  <c r="I73" i="2"/>
  <c r="L35" i="2"/>
  <c r="Z35" i="2" s="1"/>
  <c r="P35" i="2"/>
  <c r="AD35" i="2" s="1"/>
  <c r="O35" i="2"/>
  <c r="AC35" i="2" s="1"/>
  <c r="H35" i="2"/>
  <c r="M35" i="2"/>
  <c r="K35" i="2"/>
  <c r="Y35" i="2" s="1"/>
  <c r="I35" i="2"/>
  <c r="P41" i="2"/>
  <c r="AD41" i="2" s="1"/>
  <c r="K41" i="2"/>
  <c r="Y41" i="2" s="1"/>
  <c r="H41" i="2"/>
  <c r="M41" i="2"/>
  <c r="L41" i="2"/>
  <c r="Z41" i="2" s="1"/>
  <c r="I41" i="2"/>
  <c r="O41" i="2"/>
  <c r="AC41" i="2" s="1"/>
  <c r="M53" i="2"/>
  <c r="H53" i="2"/>
  <c r="P53" i="2"/>
  <c r="AD53" i="2" s="1"/>
  <c r="L53" i="2"/>
  <c r="Z53" i="2" s="1"/>
  <c r="K53" i="2"/>
  <c r="Y53" i="2" s="1"/>
  <c r="I53" i="2"/>
  <c r="O53" i="2"/>
  <c r="N53" i="2" s="1"/>
  <c r="L43" i="2"/>
  <c r="Z43" i="2" s="1"/>
  <c r="P43" i="2"/>
  <c r="AD43" i="2" s="1"/>
  <c r="H43" i="2"/>
  <c r="M43" i="2"/>
  <c r="K43" i="2"/>
  <c r="J43" i="2" s="1"/>
  <c r="I43" i="2"/>
  <c r="O43" i="2"/>
  <c r="AC43" i="2" s="1"/>
  <c r="P57" i="2"/>
  <c r="AD57" i="2" s="1"/>
  <c r="K57" i="2"/>
  <c r="Y57" i="2" s="1"/>
  <c r="L57" i="2"/>
  <c r="Z57" i="2" s="1"/>
  <c r="I57" i="2"/>
  <c r="O57" i="2"/>
  <c r="N57" i="2" s="1"/>
  <c r="H57" i="2"/>
  <c r="M57" i="2"/>
  <c r="M36" i="2"/>
  <c r="H36" i="2"/>
  <c r="I36" i="2"/>
  <c r="O36" i="2"/>
  <c r="AC36" i="2" s="1"/>
  <c r="L36" i="2"/>
  <c r="Z36" i="2" s="1"/>
  <c r="K36" i="2"/>
  <c r="Y36" i="2" s="1"/>
  <c r="P36" i="2"/>
  <c r="AD36" i="2" s="1"/>
  <c r="M28" i="2"/>
  <c r="H28" i="2"/>
  <c r="P28" i="2"/>
  <c r="AD28" i="2" s="1"/>
  <c r="L28" i="2"/>
  <c r="Z28" i="2" s="1"/>
  <c r="K28" i="2"/>
  <c r="Y28" i="2" s="1"/>
  <c r="I28" i="2"/>
  <c r="O28" i="2"/>
  <c r="N28" i="2" s="1"/>
  <c r="P64" i="2"/>
  <c r="AD64" i="2" s="1"/>
  <c r="H64" i="2"/>
  <c r="I64" i="2"/>
  <c r="O64" i="2"/>
  <c r="AC64" i="2" s="1"/>
  <c r="M64" i="2"/>
  <c r="K64" i="2"/>
  <c r="Y64" i="2" s="1"/>
  <c r="O54" i="2"/>
  <c r="AC54" i="2" s="1"/>
  <c r="I54" i="2"/>
  <c r="M54" i="2"/>
  <c r="L54" i="2"/>
  <c r="Z54" i="2" s="1"/>
  <c r="K54" i="2"/>
  <c r="Y54" i="2" s="1"/>
  <c r="P54" i="2"/>
  <c r="AD54" i="2" s="1"/>
  <c r="H54" i="2"/>
  <c r="I39" i="2"/>
  <c r="K39" i="2"/>
  <c r="Y39" i="2" s="1"/>
  <c r="P39" i="2"/>
  <c r="AD39" i="2" s="1"/>
  <c r="H39" i="2"/>
  <c r="M39" i="2"/>
  <c r="L39" i="2"/>
  <c r="Z39" i="2" s="1"/>
  <c r="P72" i="2"/>
  <c r="AD72" i="2" s="1"/>
  <c r="L72" i="2"/>
  <c r="Z72" i="2" s="1"/>
  <c r="H72" i="2"/>
  <c r="O72" i="2"/>
  <c r="AC72" i="2" s="1"/>
  <c r="K72" i="2"/>
  <c r="Y72" i="2" s="1"/>
  <c r="I72" i="2"/>
  <c r="M72" i="2"/>
  <c r="L34" i="2"/>
  <c r="Z34" i="2" s="1"/>
  <c r="H34" i="2"/>
  <c r="P34" i="2"/>
  <c r="AD34" i="2" s="1"/>
  <c r="I34" i="2"/>
  <c r="O34" i="2"/>
  <c r="AC34" i="2" s="1"/>
  <c r="O22" i="2"/>
  <c r="AC22" i="2" s="1"/>
  <c r="I22" i="2"/>
  <c r="M22" i="2"/>
  <c r="H22" i="2"/>
  <c r="L22" i="2"/>
  <c r="Z22" i="2" s="1"/>
  <c r="K22" i="2"/>
  <c r="Y22" i="2" s="1"/>
  <c r="P48" i="2"/>
  <c r="AD48" i="2" s="1"/>
  <c r="K48" i="2"/>
  <c r="Y48" i="2" s="1"/>
  <c r="H48" i="2"/>
  <c r="M48" i="2"/>
  <c r="L48" i="2"/>
  <c r="Z48" i="2" s="1"/>
  <c r="I48" i="2"/>
  <c r="O48" i="2"/>
  <c r="AC48" i="2" s="1"/>
  <c r="O79" i="2"/>
  <c r="AC79" i="2" s="1"/>
  <c r="I79" i="2"/>
  <c r="P79" i="2"/>
  <c r="AD79" i="2" s="1"/>
  <c r="H79" i="2"/>
  <c r="K79" i="2"/>
  <c r="Y79" i="2" s="1"/>
  <c r="M79" i="2"/>
  <c r="O59" i="2"/>
  <c r="AC59" i="2" s="1"/>
  <c r="M59" i="2"/>
  <c r="K59" i="2"/>
  <c r="Y59" i="2" s="1"/>
  <c r="H59" i="2"/>
  <c r="O67" i="2"/>
  <c r="AC67" i="2" s="1"/>
  <c r="I67" i="2"/>
  <c r="P67" i="2"/>
  <c r="AD67" i="2" s="1"/>
  <c r="H67" i="2"/>
  <c r="K67" i="2"/>
  <c r="Y67" i="2" s="1"/>
  <c r="M67" i="2"/>
  <c r="L67" i="2"/>
  <c r="Z67" i="2" s="1"/>
  <c r="L82" i="2"/>
  <c r="Z82" i="2" s="1"/>
  <c r="O82" i="2"/>
  <c r="AC82" i="2" s="1"/>
  <c r="H82" i="2"/>
  <c r="P82" i="2"/>
  <c r="AD82" i="2" s="1"/>
  <c r="I82" i="2"/>
  <c r="M82" i="2"/>
  <c r="K82" i="2"/>
  <c r="Y82" i="2" s="1"/>
  <c r="M69" i="2"/>
  <c r="H69" i="2"/>
  <c r="O69" i="2"/>
  <c r="AC69" i="2" s="1"/>
  <c r="P69" i="2"/>
  <c r="AD69" i="2" s="1"/>
  <c r="L69" i="2"/>
  <c r="Z69" i="2" s="1"/>
  <c r="K69" i="2"/>
  <c r="Y69" i="2" s="1"/>
  <c r="I69" i="2"/>
  <c r="L71" i="2"/>
  <c r="Z71" i="2" s="1"/>
  <c r="M71" i="2"/>
  <c r="K71" i="2"/>
  <c r="Y71" i="2" s="1"/>
  <c r="I71" i="2"/>
  <c r="P71" i="2"/>
  <c r="AD71" i="2" s="1"/>
  <c r="H71" i="2"/>
  <c r="O71" i="2"/>
  <c r="AC71" i="2" s="1"/>
  <c r="I70" i="2"/>
  <c r="P70" i="2"/>
  <c r="AD70" i="2" s="1"/>
  <c r="K70" i="2"/>
  <c r="Y70" i="2" s="1"/>
  <c r="L70" i="2"/>
  <c r="Z70" i="2" s="1"/>
  <c r="O70" i="2"/>
  <c r="AC70" i="2" s="1"/>
  <c r="H70" i="2"/>
  <c r="O47" i="2"/>
  <c r="AC47" i="2" s="1"/>
  <c r="I47" i="2"/>
  <c r="K47" i="2"/>
  <c r="Y47" i="2" s="1"/>
  <c r="P47" i="2"/>
  <c r="AD47" i="2" s="1"/>
  <c r="H47" i="2"/>
  <c r="M47" i="2"/>
  <c r="L47" i="2"/>
  <c r="Z47" i="2" s="1"/>
  <c r="L26" i="2"/>
  <c r="Z26" i="2" s="1"/>
  <c r="O26" i="2"/>
  <c r="AC26" i="2" s="1"/>
  <c r="K26" i="2"/>
  <c r="Y26" i="2" s="1"/>
  <c r="P26" i="2"/>
  <c r="AD26" i="2" s="1"/>
  <c r="I26" i="2"/>
  <c r="H26" i="2"/>
  <c r="M26" i="2"/>
  <c r="O55" i="2"/>
  <c r="AC55" i="2" s="1"/>
  <c r="I55" i="2"/>
  <c r="K55" i="2"/>
  <c r="Y55" i="2" s="1"/>
  <c r="P55" i="2"/>
  <c r="AD55" i="2" s="1"/>
  <c r="H55" i="2"/>
  <c r="M55" i="2"/>
  <c r="L55" i="2"/>
  <c r="Z55" i="2" s="1"/>
  <c r="M20" i="2"/>
  <c r="H20" i="2"/>
  <c r="K20" i="2"/>
  <c r="Y20" i="2" s="1"/>
  <c r="O20" i="2"/>
  <c r="AC20" i="2" s="1"/>
  <c r="L20" i="2"/>
  <c r="Z20" i="2" s="1"/>
  <c r="P20" i="2"/>
  <c r="AD20" i="2" s="1"/>
  <c r="I20" i="2"/>
  <c r="L86" i="2"/>
  <c r="Z86" i="2" s="1"/>
  <c r="M86" i="2"/>
  <c r="O86" i="2"/>
  <c r="AC86" i="2" s="1"/>
  <c r="H86" i="2"/>
  <c r="I86" i="2"/>
  <c r="P86" i="2"/>
  <c r="AD86" i="2" s="1"/>
  <c r="K86" i="2"/>
  <c r="Y86" i="2" s="1"/>
  <c r="O31" i="2"/>
  <c r="AC31" i="2" s="1"/>
  <c r="I31" i="2"/>
  <c r="P31" i="2"/>
  <c r="AD31" i="2" s="1"/>
  <c r="K31" i="2"/>
  <c r="Y31" i="2" s="1"/>
  <c r="H31" i="2"/>
  <c r="M31" i="2"/>
  <c r="L31" i="2"/>
  <c r="Z31" i="2" s="1"/>
  <c r="P49" i="2"/>
  <c r="AD49" i="2" s="1"/>
  <c r="K49" i="2"/>
  <c r="Y49" i="2" s="1"/>
  <c r="I49" i="2"/>
  <c r="O49" i="2"/>
  <c r="AC49" i="2" s="1"/>
  <c r="H49" i="2"/>
  <c r="M49" i="2"/>
  <c r="L49" i="2"/>
  <c r="Z49" i="2" s="1"/>
  <c r="O88" i="2"/>
  <c r="AC88" i="2" s="1"/>
  <c r="I88" i="2"/>
  <c r="P88" i="2"/>
  <c r="AD88" i="2" s="1"/>
  <c r="H88" i="2"/>
  <c r="M88" i="2"/>
  <c r="L88" i="2"/>
  <c r="Z88" i="2" s="1"/>
  <c r="P33" i="2"/>
  <c r="AD33" i="2" s="1"/>
  <c r="K33" i="2"/>
  <c r="Y33" i="2" s="1"/>
  <c r="H33" i="2"/>
  <c r="M33" i="2"/>
  <c r="L33" i="2"/>
  <c r="Z33" i="2" s="1"/>
  <c r="I33" i="2"/>
  <c r="O33" i="2"/>
  <c r="AC33" i="2" s="1"/>
  <c r="I30" i="2"/>
  <c r="M30" i="2"/>
  <c r="L30" i="2"/>
  <c r="Z30" i="2" s="1"/>
  <c r="K30" i="2"/>
  <c r="Y30" i="2" s="1"/>
  <c r="P30" i="2"/>
  <c r="AD30" i="2" s="1"/>
  <c r="H30" i="2"/>
  <c r="P65" i="2"/>
  <c r="AD65" i="2" s="1"/>
  <c r="I65" i="2"/>
  <c r="M65" i="2"/>
  <c r="L65" i="2"/>
  <c r="Z65" i="2" s="1"/>
  <c r="H65" i="2"/>
  <c r="O65" i="2"/>
  <c r="AC65" i="2" s="1"/>
  <c r="L50" i="2"/>
  <c r="Z50" i="2" s="1"/>
  <c r="K50" i="2"/>
  <c r="Y50" i="2" s="1"/>
  <c r="I50" i="2"/>
  <c r="O50" i="2"/>
  <c r="AC50" i="2" s="1"/>
  <c r="H50" i="2"/>
  <c r="M50" i="2"/>
  <c r="P50" i="2"/>
  <c r="AD50" i="2" s="1"/>
  <c r="O46" i="2"/>
  <c r="AC46" i="2" s="1"/>
  <c r="I46" i="2"/>
  <c r="P46" i="2"/>
  <c r="AD46" i="2" s="1"/>
  <c r="L46" i="2"/>
  <c r="Z46" i="2" s="1"/>
  <c r="K46" i="2"/>
  <c r="Y46" i="2" s="1"/>
  <c r="H46" i="2"/>
  <c r="M46" i="2"/>
  <c r="L68" i="2"/>
  <c r="Z68" i="2" s="1"/>
  <c r="I68" i="2"/>
  <c r="O68" i="2"/>
  <c r="AC68" i="2" s="1"/>
  <c r="H68" i="2"/>
  <c r="M68" i="2"/>
  <c r="O62" i="2"/>
  <c r="AC62" i="2" s="1"/>
  <c r="K62" i="2"/>
  <c r="Y62" i="2" s="1"/>
  <c r="H62" i="2"/>
  <c r="L51" i="2"/>
  <c r="Z51" i="2" s="1"/>
  <c r="M51" i="2"/>
  <c r="K51" i="2"/>
  <c r="Y51" i="2" s="1"/>
  <c r="P51" i="2"/>
  <c r="AD51" i="2" s="1"/>
  <c r="I51" i="2"/>
  <c r="O51" i="2"/>
  <c r="AC51" i="2" s="1"/>
  <c r="H51" i="2"/>
  <c r="O23" i="2"/>
  <c r="AC23" i="2" s="1"/>
  <c r="I23" i="2"/>
  <c r="P23" i="2"/>
  <c r="AD23" i="2" s="1"/>
  <c r="H23" i="2"/>
  <c r="L23" i="2"/>
  <c r="Z23" i="2" s="1"/>
  <c r="K23" i="2"/>
  <c r="Y23" i="2" s="1"/>
  <c r="M23" i="2"/>
  <c r="M76" i="2"/>
  <c r="H76" i="2"/>
  <c r="I76" i="2"/>
  <c r="O76" i="2"/>
  <c r="AC76" i="2" s="1"/>
  <c r="L78" i="2"/>
  <c r="Z78" i="2" s="1"/>
  <c r="M78" i="2"/>
  <c r="H78" i="2"/>
  <c r="O78" i="2"/>
  <c r="AC78" i="2" s="1"/>
  <c r="J78" i="2"/>
  <c r="I78" i="2"/>
  <c r="P78" i="2"/>
  <c r="AD78" i="2" s="1"/>
  <c r="O75" i="2"/>
  <c r="AC75" i="2" s="1"/>
  <c r="I75" i="2"/>
  <c r="K75" i="2"/>
  <c r="Y75" i="2" s="1"/>
  <c r="M75" i="2"/>
  <c r="L75" i="2"/>
  <c r="Z75" i="2" s="1"/>
  <c r="H75" i="2"/>
  <c r="G75" i="2" s="1"/>
  <c r="P75" i="2"/>
  <c r="AD75" i="2" s="1"/>
  <c r="P56" i="2"/>
  <c r="AD56" i="2" s="1"/>
  <c r="K56" i="2"/>
  <c r="Y56" i="2" s="1"/>
  <c r="O56" i="2"/>
  <c r="AC56" i="2" s="1"/>
  <c r="H56" i="2"/>
  <c r="M56" i="2"/>
  <c r="L56" i="2"/>
  <c r="Z56" i="2" s="1"/>
  <c r="I56" i="2"/>
  <c r="L42" i="2"/>
  <c r="Z42" i="2" s="1"/>
  <c r="P42" i="2"/>
  <c r="AD42" i="2" s="1"/>
  <c r="I42" i="2"/>
  <c r="O42" i="2"/>
  <c r="AC42" i="2" s="1"/>
  <c r="H42" i="2"/>
  <c r="M42" i="2"/>
  <c r="K42" i="2"/>
  <c r="Y42" i="2" s="1"/>
  <c r="P25" i="2"/>
  <c r="AD25" i="2" s="1"/>
  <c r="K25" i="2"/>
  <c r="Y25" i="2" s="1"/>
  <c r="L25" i="2"/>
  <c r="Z25" i="2" s="1"/>
  <c r="I25" i="2"/>
  <c r="M25" i="2"/>
  <c r="O25" i="2"/>
  <c r="AC25" i="2" s="1"/>
  <c r="H25" i="2"/>
  <c r="M52" i="2"/>
  <c r="H52" i="2"/>
  <c r="L52" i="2"/>
  <c r="Z52" i="2" s="1"/>
  <c r="P52" i="2"/>
  <c r="AD52" i="2" s="1"/>
  <c r="I52" i="2"/>
  <c r="O52" i="2"/>
  <c r="AC52" i="2" s="1"/>
  <c r="K52" i="2"/>
  <c r="J52" i="2" s="1"/>
  <c r="L18" i="2"/>
  <c r="Z18" i="2" s="1"/>
  <c r="I18" i="2"/>
  <c r="M18" i="2"/>
  <c r="K18" i="2"/>
  <c r="Y18" i="2" s="1"/>
  <c r="P18" i="2"/>
  <c r="AD18" i="2" s="1"/>
  <c r="H18" i="2"/>
  <c r="O18" i="2"/>
  <c r="AC18" i="2" s="1"/>
  <c r="O80" i="2"/>
  <c r="AC80" i="2" s="1"/>
  <c r="L80" i="2"/>
  <c r="Z80" i="2" s="1"/>
  <c r="M80" i="2"/>
  <c r="H80" i="2"/>
  <c r="I80" i="2"/>
  <c r="P80" i="2"/>
  <c r="AD80" i="2" s="1"/>
  <c r="K80" i="2"/>
  <c r="Y80" i="2" s="1"/>
  <c r="O74" i="2"/>
  <c r="AC74" i="2" s="1"/>
  <c r="K74" i="2"/>
  <c r="Y74" i="2" s="1"/>
  <c r="I74" i="2"/>
  <c r="P74" i="2"/>
  <c r="AD74" i="2" s="1"/>
  <c r="H74" i="2"/>
  <c r="M74" i="2"/>
  <c r="L74" i="2"/>
  <c r="Z74" i="2" s="1"/>
  <c r="M44" i="2"/>
  <c r="H44" i="2"/>
  <c r="L44" i="2"/>
  <c r="Z44" i="2" s="1"/>
  <c r="K44" i="2"/>
  <c r="Y44" i="2" s="1"/>
  <c r="P44" i="2"/>
  <c r="AD44" i="2" s="1"/>
  <c r="I44" i="2"/>
  <c r="O44" i="2"/>
  <c r="AC44" i="2" s="1"/>
  <c r="O77" i="2"/>
  <c r="AC77" i="2" s="1"/>
  <c r="I77" i="2"/>
  <c r="P77" i="2"/>
  <c r="AD77" i="2" s="1"/>
  <c r="K77" i="2"/>
  <c r="Y77" i="2" s="1"/>
  <c r="L77" i="2"/>
  <c r="Z77" i="2" s="1"/>
  <c r="H77" i="2"/>
  <c r="M77" i="2"/>
  <c r="M45" i="2"/>
  <c r="H45" i="2"/>
  <c r="I45" i="2"/>
  <c r="O45" i="2"/>
  <c r="AC45" i="2" s="1"/>
  <c r="L45" i="2"/>
  <c r="Z45" i="2" s="1"/>
  <c r="K45" i="2"/>
  <c r="Y45" i="2" s="1"/>
  <c r="P45" i="2"/>
  <c r="AD45" i="2" s="1"/>
  <c r="M29" i="2"/>
  <c r="H29" i="2"/>
  <c r="O29" i="2"/>
  <c r="AC29" i="2" s="1"/>
  <c r="L29" i="2"/>
  <c r="Z29" i="2" s="1"/>
  <c r="P29" i="2"/>
  <c r="AD29" i="2" s="1"/>
  <c r="I29" i="2"/>
  <c r="K29" i="2"/>
  <c r="Y29" i="2" s="1"/>
  <c r="P40" i="2"/>
  <c r="AD40" i="2" s="1"/>
  <c r="K40" i="2"/>
  <c r="Y40" i="2" s="1"/>
  <c r="I40" i="2"/>
  <c r="O40" i="2"/>
  <c r="AC40" i="2" s="1"/>
  <c r="H40" i="2"/>
  <c r="M40" i="2"/>
  <c r="L40" i="2"/>
  <c r="Z40" i="2" s="1"/>
  <c r="H61" i="2"/>
  <c r="L19" i="2"/>
  <c r="Z19" i="2" s="1"/>
  <c r="H19" i="2"/>
  <c r="M19" i="2"/>
  <c r="P19" i="2"/>
  <c r="AD19" i="2" s="1"/>
  <c r="I19" i="2"/>
  <c r="O19" i="2"/>
  <c r="AC19" i="2" s="1"/>
  <c r="K19" i="2"/>
  <c r="Y19" i="2" s="1"/>
  <c r="O66" i="2"/>
  <c r="AC66" i="2" s="1"/>
  <c r="K66" i="2"/>
  <c r="Y66" i="2" s="1"/>
  <c r="M66" i="2"/>
  <c r="H66" i="2"/>
  <c r="L66" i="2"/>
  <c r="Z66" i="2" s="1"/>
  <c r="P66" i="2"/>
  <c r="AD66" i="2" s="1"/>
  <c r="I66" i="2"/>
  <c r="K63" i="2"/>
  <c r="Y63" i="2" s="1"/>
  <c r="P63" i="2"/>
  <c r="AD63" i="2" s="1"/>
  <c r="H63" i="2"/>
  <c r="I63" i="2"/>
  <c r="O63" i="2"/>
  <c r="AC63" i="2" s="1"/>
  <c r="P24" i="2"/>
  <c r="AD24" i="2" s="1"/>
  <c r="K24" i="2"/>
  <c r="Y24" i="2" s="1"/>
  <c r="I24" i="2"/>
  <c r="O24" i="2"/>
  <c r="AC24" i="2" s="1"/>
  <c r="H24" i="2"/>
  <c r="M24" i="2"/>
  <c r="L24" i="2"/>
  <c r="Z24" i="2" s="1"/>
  <c r="A97" i="18"/>
  <c r="B18" i="2"/>
  <c r="C18" i="2" s="1"/>
  <c r="F18" i="2"/>
  <c r="B80" i="2"/>
  <c r="C80" i="2" s="1"/>
  <c r="F80" i="2"/>
  <c r="B74" i="2"/>
  <c r="C74" i="2" s="1"/>
  <c r="F74" i="2"/>
  <c r="B44" i="2"/>
  <c r="C44" i="2" s="1"/>
  <c r="F44" i="2"/>
  <c r="B77" i="2"/>
  <c r="C77" i="2" s="1"/>
  <c r="F77" i="2"/>
  <c r="B45" i="2"/>
  <c r="C45" i="2" s="1"/>
  <c r="F45" i="2"/>
  <c r="B29" i="2"/>
  <c r="C29" i="2" s="1"/>
  <c r="F29" i="2"/>
  <c r="B40" i="2"/>
  <c r="C40" i="2" s="1"/>
  <c r="F40" i="2"/>
  <c r="B61" i="2"/>
  <c r="C61" i="2" s="1"/>
  <c r="F61" i="2"/>
  <c r="B19" i="2"/>
  <c r="C19" i="2" s="1"/>
  <c r="F19" i="2"/>
  <c r="B66" i="2"/>
  <c r="C66" i="2" s="1"/>
  <c r="F66" i="2"/>
  <c r="B63" i="2"/>
  <c r="C63" i="2" s="1"/>
  <c r="F63" i="2"/>
  <c r="F24" i="2"/>
  <c r="B24" i="2"/>
  <c r="C24" i="2" s="1"/>
  <c r="I200" i="2"/>
  <c r="P200" i="2"/>
  <c r="AD200" i="2" s="1"/>
  <c r="M200" i="2"/>
  <c r="R200" i="2" s="1"/>
  <c r="B200" i="2"/>
  <c r="C200" i="2" s="1"/>
  <c r="O200" i="2"/>
  <c r="AC200" i="2" s="1"/>
  <c r="H200" i="2"/>
  <c r="K200" i="2"/>
  <c r="Y200" i="2" s="1"/>
  <c r="L200" i="2"/>
  <c r="S200" i="2" s="1"/>
  <c r="F200" i="2"/>
  <c r="O181" i="2"/>
  <c r="AC181" i="2" s="1"/>
  <c r="H181" i="2"/>
  <c r="K181" i="2"/>
  <c r="Y181" i="2" s="1"/>
  <c r="M181" i="2"/>
  <c r="R181" i="2" s="1"/>
  <c r="F181" i="2"/>
  <c r="I181" i="2"/>
  <c r="L181" i="2"/>
  <c r="S181" i="2" s="1"/>
  <c r="B181" i="2"/>
  <c r="C181" i="2" s="1"/>
  <c r="P181" i="2"/>
  <c r="AD181" i="2" s="1"/>
  <c r="F180" i="2"/>
  <c r="B180" i="2"/>
  <c r="C180" i="2" s="1"/>
  <c r="H180" i="2"/>
  <c r="M180" i="2"/>
  <c r="R180" i="2" s="1"/>
  <c r="L180" i="2"/>
  <c r="S180" i="2" s="1"/>
  <c r="O180" i="2"/>
  <c r="AC180" i="2" s="1"/>
  <c r="I180" i="2"/>
  <c r="K180" i="2"/>
  <c r="Y180" i="2" s="1"/>
  <c r="P180" i="2"/>
  <c r="AD180" i="2" s="1"/>
  <c r="P199" i="2"/>
  <c r="AD199" i="2" s="1"/>
  <c r="F199" i="2"/>
  <c r="B199" i="2"/>
  <c r="C199" i="2" s="1"/>
  <c r="L199" i="2"/>
  <c r="S199" i="2" s="1"/>
  <c r="O199" i="2"/>
  <c r="N199" i="2" s="1"/>
  <c r="K199" i="2"/>
  <c r="Y199" i="2" s="1"/>
  <c r="M199" i="2"/>
  <c r="R199" i="2" s="1"/>
  <c r="H199" i="2"/>
  <c r="I199" i="2"/>
  <c r="O188" i="2"/>
  <c r="AC188" i="2" s="1"/>
  <c r="M188" i="2"/>
  <c r="H188" i="2"/>
  <c r="F188" i="2"/>
  <c r="P188" i="2"/>
  <c r="AD188" i="2" s="1"/>
  <c r="B188" i="2"/>
  <c r="C188" i="2" s="1"/>
  <c r="L188" i="2"/>
  <c r="Z188" i="2" s="1"/>
  <c r="K188" i="2"/>
  <c r="Y188" i="2" s="1"/>
  <c r="I188" i="2"/>
  <c r="I169" i="2"/>
  <c r="L169" i="2"/>
  <c r="S169" i="2" s="1"/>
  <c r="M169" i="2"/>
  <c r="R169" i="2" s="1"/>
  <c r="F169" i="2"/>
  <c r="K169" i="2"/>
  <c r="Y169" i="2" s="1"/>
  <c r="H169" i="2"/>
  <c r="P169" i="2"/>
  <c r="AD169" i="2" s="1"/>
  <c r="O169" i="2"/>
  <c r="AC169" i="2" s="1"/>
  <c r="B169" i="2"/>
  <c r="C169" i="2" s="1"/>
  <c r="P176" i="2"/>
  <c r="AD176" i="2" s="1"/>
  <c r="I176" i="2"/>
  <c r="F176" i="2"/>
  <c r="B176" i="2"/>
  <c r="C176" i="2" s="1"/>
  <c r="L176" i="2"/>
  <c r="S176" i="2" s="1"/>
  <c r="M176" i="2"/>
  <c r="R176" i="2" s="1"/>
  <c r="K176" i="2"/>
  <c r="Y176" i="2" s="1"/>
  <c r="H176" i="2"/>
  <c r="O176" i="2"/>
  <c r="N176" i="2" s="1"/>
  <c r="F168" i="2"/>
  <c r="P168" i="2"/>
  <c r="AD168" i="2" s="1"/>
  <c r="B168" i="2"/>
  <c r="C168" i="2" s="1"/>
  <c r="L168" i="2"/>
  <c r="S168" i="2" s="1"/>
  <c r="O168" i="2"/>
  <c r="AC168" i="2" s="1"/>
  <c r="M168" i="2"/>
  <c r="R168" i="2" s="1"/>
  <c r="H168" i="2"/>
  <c r="K168" i="2"/>
  <c r="Y168" i="2" s="1"/>
  <c r="I168" i="2"/>
  <c r="B21" i="2"/>
  <c r="C21" i="2" s="1"/>
  <c r="F21" i="2"/>
  <c r="B60" i="2"/>
  <c r="C60" i="2" s="1"/>
  <c r="F60" i="2"/>
  <c r="B38" i="2"/>
  <c r="C38" i="2" s="1"/>
  <c r="F38" i="2"/>
  <c r="B32" i="2"/>
  <c r="C32" i="2" s="1"/>
  <c r="F32" i="2"/>
  <c r="B37" i="2"/>
  <c r="C37" i="2" s="1"/>
  <c r="F37" i="2"/>
  <c r="B58" i="2"/>
  <c r="C58" i="2" s="1"/>
  <c r="F58" i="2"/>
  <c r="B27" i="2"/>
  <c r="C27" i="2" s="1"/>
  <c r="F27" i="2"/>
  <c r="B73" i="2"/>
  <c r="C73" i="2" s="1"/>
  <c r="F73" i="2"/>
  <c r="B35" i="2"/>
  <c r="C35" i="2" s="1"/>
  <c r="F35" i="2"/>
  <c r="B41" i="2"/>
  <c r="C41" i="2" s="1"/>
  <c r="F41" i="2"/>
  <c r="B53" i="2"/>
  <c r="C53" i="2" s="1"/>
  <c r="F53" i="2"/>
  <c r="B43" i="2"/>
  <c r="C43" i="2" s="1"/>
  <c r="F43" i="2"/>
  <c r="B57" i="2"/>
  <c r="C57" i="2" s="1"/>
  <c r="F57" i="2"/>
  <c r="B36" i="2"/>
  <c r="C36" i="2" s="1"/>
  <c r="F36" i="2"/>
  <c r="B28" i="2"/>
  <c r="C28" i="2" s="1"/>
  <c r="F28" i="2"/>
  <c r="B64" i="2"/>
  <c r="C64" i="2" s="1"/>
  <c r="F64" i="2"/>
  <c r="B54" i="2"/>
  <c r="C54" i="2" s="1"/>
  <c r="F54" i="2"/>
  <c r="P191" i="2"/>
  <c r="AD191" i="2" s="1"/>
  <c r="I191" i="2"/>
  <c r="K191" i="2"/>
  <c r="Y191" i="2" s="1"/>
  <c r="F191" i="2"/>
  <c r="L191" i="2"/>
  <c r="Z191" i="2" s="1"/>
  <c r="B191" i="2"/>
  <c r="C191" i="2" s="1"/>
  <c r="H191" i="2"/>
  <c r="M191" i="2"/>
  <c r="O191" i="2"/>
  <c r="AC191" i="2" s="1"/>
  <c r="K174" i="2"/>
  <c r="Y174" i="2" s="1"/>
  <c r="F174" i="2"/>
  <c r="L174" i="2"/>
  <c r="S174" i="2" s="1"/>
  <c r="B174" i="2"/>
  <c r="C174" i="2" s="1"/>
  <c r="O174" i="2"/>
  <c r="AC174" i="2" s="1"/>
  <c r="H174" i="2"/>
  <c r="I174" i="2"/>
  <c r="P174" i="2"/>
  <c r="AD174" i="2" s="1"/>
  <c r="M174" i="2"/>
  <c r="R174" i="2" s="1"/>
  <c r="M171" i="2"/>
  <c r="L171" i="2"/>
  <c r="F171" i="2"/>
  <c r="I171" i="2"/>
  <c r="B171" i="2"/>
  <c r="C171" i="2" s="1"/>
  <c r="O171" i="2"/>
  <c r="AC171" i="2" s="1"/>
  <c r="P171" i="2"/>
  <c r="AD171" i="2" s="1"/>
  <c r="H171" i="2"/>
  <c r="K171" i="2"/>
  <c r="Y171" i="2" s="1"/>
  <c r="B186" i="2"/>
  <c r="C186" i="2" s="1"/>
  <c r="L186" i="2"/>
  <c r="S186" i="2" s="1"/>
  <c r="O186" i="2"/>
  <c r="AC186" i="2" s="1"/>
  <c r="M186" i="2"/>
  <c r="R186" i="2" s="1"/>
  <c r="H186" i="2"/>
  <c r="K186" i="2"/>
  <c r="Y186" i="2" s="1"/>
  <c r="I186" i="2"/>
  <c r="F186" i="2"/>
  <c r="P186" i="2"/>
  <c r="AD186" i="2" s="1"/>
  <c r="L170" i="2"/>
  <c r="S170" i="2" s="1"/>
  <c r="K170" i="2"/>
  <c r="Y170" i="2" s="1"/>
  <c r="H170" i="2"/>
  <c r="F170" i="2"/>
  <c r="M170" i="2"/>
  <c r="R170" i="2" s="1"/>
  <c r="O170" i="2"/>
  <c r="AC170" i="2" s="1"/>
  <c r="P170" i="2"/>
  <c r="AD170" i="2" s="1"/>
  <c r="B170" i="2"/>
  <c r="C170" i="2" s="1"/>
  <c r="I170" i="2"/>
  <c r="K182" i="2"/>
  <c r="Y182" i="2" s="1"/>
  <c r="F182" i="2"/>
  <c r="L182" i="2"/>
  <c r="S182" i="2" s="1"/>
  <c r="B182" i="2"/>
  <c r="C182" i="2" s="1"/>
  <c r="H182" i="2"/>
  <c r="I182" i="2"/>
  <c r="M182" i="2"/>
  <c r="R182" i="2" s="1"/>
  <c r="O182" i="2"/>
  <c r="AC182" i="2" s="1"/>
  <c r="P182" i="2"/>
  <c r="AD182" i="2" s="1"/>
  <c r="F177" i="2"/>
  <c r="M177" i="2"/>
  <c r="R177" i="2" s="1"/>
  <c r="H177" i="2"/>
  <c r="O177" i="2"/>
  <c r="AC177" i="2" s="1"/>
  <c r="B177" i="2"/>
  <c r="C177" i="2" s="1"/>
  <c r="L177" i="2"/>
  <c r="S177" i="2" s="1"/>
  <c r="I177" i="2"/>
  <c r="K177" i="2"/>
  <c r="Y177" i="2" s="1"/>
  <c r="P177" i="2"/>
  <c r="AD177" i="2" s="1"/>
  <c r="K178" i="2"/>
  <c r="Y178" i="2" s="1"/>
  <c r="B178" i="2"/>
  <c r="C178" i="2" s="1"/>
  <c r="P178" i="2"/>
  <c r="AD178" i="2" s="1"/>
  <c r="I178" i="2"/>
  <c r="L178" i="2"/>
  <c r="S178" i="2" s="1"/>
  <c r="O178" i="2"/>
  <c r="AC178" i="2" s="1"/>
  <c r="H178" i="2"/>
  <c r="M178" i="2"/>
  <c r="R178" i="2" s="1"/>
  <c r="F178" i="2"/>
  <c r="F91" i="2"/>
  <c r="B39" i="2"/>
  <c r="C39" i="2" s="1"/>
  <c r="F39" i="2"/>
  <c r="B72" i="2"/>
  <c r="C72" i="2" s="1"/>
  <c r="F72" i="2"/>
  <c r="B34" i="2"/>
  <c r="C34" i="2" s="1"/>
  <c r="F34" i="2"/>
  <c r="B22" i="2"/>
  <c r="C22" i="2" s="1"/>
  <c r="F22" i="2"/>
  <c r="B48" i="2"/>
  <c r="C48" i="2" s="1"/>
  <c r="F48" i="2"/>
  <c r="B79" i="2"/>
  <c r="C79" i="2" s="1"/>
  <c r="F79" i="2"/>
  <c r="F59" i="2"/>
  <c r="B59" i="2"/>
  <c r="C59" i="2" s="1"/>
  <c r="B67" i="2"/>
  <c r="C67" i="2" s="1"/>
  <c r="F67" i="2"/>
  <c r="B82" i="2"/>
  <c r="C82" i="2" s="1"/>
  <c r="F82" i="2"/>
  <c r="B69" i="2"/>
  <c r="C69" i="2" s="1"/>
  <c r="F69" i="2"/>
  <c r="B71" i="2"/>
  <c r="C71" i="2" s="1"/>
  <c r="F71" i="2"/>
  <c r="B70" i="2"/>
  <c r="C70" i="2" s="1"/>
  <c r="F70" i="2"/>
  <c r="B47" i="2"/>
  <c r="C47" i="2" s="1"/>
  <c r="F47" i="2"/>
  <c r="B26" i="2"/>
  <c r="C26" i="2" s="1"/>
  <c r="F26" i="2"/>
  <c r="B55" i="2"/>
  <c r="C55" i="2" s="1"/>
  <c r="F55" i="2"/>
  <c r="F20" i="2"/>
  <c r="B20" i="2"/>
  <c r="C20" i="2" s="1"/>
  <c r="B86" i="2"/>
  <c r="C86" i="2" s="1"/>
  <c r="F86" i="2"/>
  <c r="B31" i="2"/>
  <c r="C31" i="2" s="1"/>
  <c r="F31" i="2"/>
  <c r="B49" i="2"/>
  <c r="C49" i="2" s="1"/>
  <c r="F49" i="2"/>
  <c r="B190" i="2"/>
  <c r="C190" i="2" s="1"/>
  <c r="I190" i="2"/>
  <c r="O190" i="2"/>
  <c r="AC190" i="2" s="1"/>
  <c r="P190" i="2"/>
  <c r="AD190" i="2" s="1"/>
  <c r="K190" i="2"/>
  <c r="Y190" i="2" s="1"/>
  <c r="L190" i="2"/>
  <c r="Z190" i="2" s="1"/>
  <c r="F190" i="2"/>
  <c r="M190" i="2"/>
  <c r="H190" i="2"/>
  <c r="L189" i="2"/>
  <c r="Z189" i="2" s="1"/>
  <c r="F189" i="2"/>
  <c r="H189" i="2"/>
  <c r="B189" i="2"/>
  <c r="C189" i="2" s="1"/>
  <c r="O189" i="2"/>
  <c r="AC189" i="2" s="1"/>
  <c r="M189" i="2"/>
  <c r="P189" i="2"/>
  <c r="AD189" i="2" s="1"/>
  <c r="K189" i="2"/>
  <c r="Y189" i="2" s="1"/>
  <c r="I189" i="2"/>
  <c r="P195" i="2"/>
  <c r="AD195" i="2" s="1"/>
  <c r="B195" i="2"/>
  <c r="C195" i="2" s="1"/>
  <c r="I195" i="2"/>
  <c r="H195" i="2"/>
  <c r="F195" i="2"/>
  <c r="M195" i="2"/>
  <c r="O195" i="2"/>
  <c r="AC195" i="2" s="1"/>
  <c r="L195" i="2"/>
  <c r="Z195" i="2" s="1"/>
  <c r="K195" i="2"/>
  <c r="Y195" i="2" s="1"/>
  <c r="F172" i="2"/>
  <c r="K172" i="2"/>
  <c r="Y172" i="2" s="1"/>
  <c r="H172" i="2"/>
  <c r="B172" i="2"/>
  <c r="C172" i="2" s="1"/>
  <c r="O172" i="2"/>
  <c r="AC172" i="2" s="1"/>
  <c r="L172" i="2"/>
  <c r="S172" i="2" s="1"/>
  <c r="I172" i="2"/>
  <c r="P172" i="2"/>
  <c r="AD172" i="2" s="1"/>
  <c r="M172" i="2"/>
  <c r="R172" i="2" s="1"/>
  <c r="H183" i="2"/>
  <c r="B183" i="2"/>
  <c r="C183" i="2" s="1"/>
  <c r="I183" i="2"/>
  <c r="M183" i="2"/>
  <c r="R183" i="2" s="1"/>
  <c r="O183" i="2"/>
  <c r="AC183" i="2" s="1"/>
  <c r="F183" i="2"/>
  <c r="L183" i="2"/>
  <c r="S183" i="2" s="1"/>
  <c r="P183" i="2"/>
  <c r="AD183" i="2" s="1"/>
  <c r="K183" i="2"/>
  <c r="Y183" i="2" s="1"/>
  <c r="I205" i="2"/>
  <c r="P205" i="2"/>
  <c r="AD205" i="2" s="1"/>
  <c r="F205" i="2"/>
  <c r="M205" i="2"/>
  <c r="R205" i="2" s="1"/>
  <c r="K205" i="2"/>
  <c r="Y205" i="2" s="1"/>
  <c r="B205" i="2"/>
  <c r="C205" i="2" s="1"/>
  <c r="H205" i="2"/>
  <c r="O205" i="2"/>
  <c r="AC205" i="2" s="1"/>
  <c r="L205" i="2"/>
  <c r="S205" i="2" s="1"/>
  <c r="H179" i="2"/>
  <c r="F179" i="2"/>
  <c r="L179" i="2"/>
  <c r="S179" i="2" s="1"/>
  <c r="O179" i="2"/>
  <c r="AC179" i="2" s="1"/>
  <c r="M179" i="2"/>
  <c r="R179" i="2" s="1"/>
  <c r="K179" i="2"/>
  <c r="Y179" i="2" s="1"/>
  <c r="P179" i="2"/>
  <c r="AD179" i="2" s="1"/>
  <c r="I179" i="2"/>
  <c r="B179" i="2"/>
  <c r="C179" i="2" s="1"/>
  <c r="I173" i="2"/>
  <c r="M173" i="2"/>
  <c r="R173" i="2" s="1"/>
  <c r="P173" i="2"/>
  <c r="AD173" i="2" s="1"/>
  <c r="F173" i="2"/>
  <c r="O173" i="2"/>
  <c r="AC173" i="2" s="1"/>
  <c r="H173" i="2"/>
  <c r="L173" i="2"/>
  <c r="S173" i="2" s="1"/>
  <c r="K173" i="2"/>
  <c r="Y173" i="2" s="1"/>
  <c r="B173" i="2"/>
  <c r="C173" i="2" s="1"/>
  <c r="I204" i="2"/>
  <c r="K204" i="2"/>
  <c r="Y204" i="2" s="1"/>
  <c r="H204" i="2"/>
  <c r="L204" i="2"/>
  <c r="S204" i="2" s="1"/>
  <c r="F204" i="2"/>
  <c r="O204" i="2"/>
  <c r="AC204" i="2" s="1"/>
  <c r="P204" i="2"/>
  <c r="AD204" i="2" s="1"/>
  <c r="B204" i="2"/>
  <c r="C204" i="2" s="1"/>
  <c r="M204" i="2"/>
  <c r="R204" i="2" s="1"/>
  <c r="M184" i="2"/>
  <c r="R184" i="2" s="1"/>
  <c r="H184" i="2"/>
  <c r="K184" i="2"/>
  <c r="Y184" i="2" s="1"/>
  <c r="I184" i="2"/>
  <c r="O184" i="2"/>
  <c r="AC184" i="2" s="1"/>
  <c r="P184" i="2"/>
  <c r="AD184" i="2" s="1"/>
  <c r="F184" i="2"/>
  <c r="L184" i="2"/>
  <c r="S184" i="2" s="1"/>
  <c r="B184" i="2"/>
  <c r="C184" i="2" s="1"/>
  <c r="O196" i="2"/>
  <c r="AC196" i="2" s="1"/>
  <c r="H196" i="2"/>
  <c r="K196" i="2"/>
  <c r="Y196" i="2" s="1"/>
  <c r="M196" i="2"/>
  <c r="L196" i="2"/>
  <c r="Z196" i="2" s="1"/>
  <c r="F196" i="2"/>
  <c r="I196" i="2"/>
  <c r="B196" i="2"/>
  <c r="C196" i="2" s="1"/>
  <c r="P196" i="2"/>
  <c r="AD196" i="2" s="1"/>
  <c r="B88" i="2"/>
  <c r="C88" i="2" s="1"/>
  <c r="F88" i="2"/>
  <c r="B33" i="2"/>
  <c r="C33" i="2" s="1"/>
  <c r="F33" i="2"/>
  <c r="B30" i="2"/>
  <c r="C30" i="2" s="1"/>
  <c r="F30" i="2"/>
  <c r="B65" i="2"/>
  <c r="C65" i="2" s="1"/>
  <c r="F65" i="2"/>
  <c r="B50" i="2"/>
  <c r="C50" i="2" s="1"/>
  <c r="F50" i="2"/>
  <c r="B46" i="2"/>
  <c r="C46" i="2" s="1"/>
  <c r="F46" i="2"/>
  <c r="B68" i="2"/>
  <c r="C68" i="2" s="1"/>
  <c r="F68" i="2"/>
  <c r="B62" i="2"/>
  <c r="C62" i="2" s="1"/>
  <c r="F62" i="2"/>
  <c r="B51" i="2"/>
  <c r="C51" i="2" s="1"/>
  <c r="F51" i="2"/>
  <c r="B23" i="2"/>
  <c r="C23" i="2" s="1"/>
  <c r="F23" i="2"/>
  <c r="B76" i="2"/>
  <c r="C76" i="2" s="1"/>
  <c r="F76" i="2"/>
  <c r="B78" i="2"/>
  <c r="C78" i="2" s="1"/>
  <c r="F78" i="2"/>
  <c r="B75" i="2"/>
  <c r="C75" i="2" s="1"/>
  <c r="F75" i="2"/>
  <c r="B56" i="2"/>
  <c r="C56" i="2" s="1"/>
  <c r="F56" i="2"/>
  <c r="B42" i="2"/>
  <c r="C42" i="2" s="1"/>
  <c r="F42" i="2"/>
  <c r="B25" i="2"/>
  <c r="C25" i="2" s="1"/>
  <c r="F25" i="2"/>
  <c r="B52" i="2"/>
  <c r="C52" i="2" s="1"/>
  <c r="F52" i="2"/>
  <c r="K201" i="2"/>
  <c r="Y201" i="2" s="1"/>
  <c r="F201" i="2"/>
  <c r="O201" i="2"/>
  <c r="AC201" i="2" s="1"/>
  <c r="L201" i="2"/>
  <c r="S201" i="2" s="1"/>
  <c r="B201" i="2"/>
  <c r="C201" i="2" s="1"/>
  <c r="I201" i="2"/>
  <c r="P201" i="2"/>
  <c r="AD201" i="2" s="1"/>
  <c r="M201" i="2"/>
  <c r="R201" i="2" s="1"/>
  <c r="H201" i="2"/>
  <c r="I207" i="2"/>
  <c r="F207" i="2"/>
  <c r="P207" i="2"/>
  <c r="AD207" i="2" s="1"/>
  <c r="M207" i="2"/>
  <c r="R207" i="2" s="1"/>
  <c r="O207" i="2"/>
  <c r="AC207" i="2" s="1"/>
  <c r="L207" i="2"/>
  <c r="S207" i="2" s="1"/>
  <c r="B207" i="2"/>
  <c r="C207" i="2" s="1"/>
  <c r="H207" i="2"/>
  <c r="K207" i="2"/>
  <c r="Y207" i="2" s="1"/>
  <c r="M208" i="2"/>
  <c r="R208" i="2" s="1"/>
  <c r="F208" i="2"/>
  <c r="B208" i="2"/>
  <c r="C208" i="2" s="1"/>
  <c r="P208" i="2"/>
  <c r="AD208" i="2" s="1"/>
  <c r="H208" i="2"/>
  <c r="K208" i="2"/>
  <c r="Y208" i="2" s="1"/>
  <c r="L208" i="2"/>
  <c r="S208" i="2" s="1"/>
  <c r="I208" i="2"/>
  <c r="O208" i="2"/>
  <c r="AC208" i="2" s="1"/>
  <c r="B175" i="2"/>
  <c r="C175" i="2" s="1"/>
  <c r="M175" i="2"/>
  <c r="R175" i="2" s="1"/>
  <c r="O175" i="2"/>
  <c r="AC175" i="2" s="1"/>
  <c r="P175" i="2"/>
  <c r="AD175" i="2" s="1"/>
  <c r="I175" i="2"/>
  <c r="F175" i="2"/>
  <c r="L175" i="2"/>
  <c r="S175" i="2" s="1"/>
  <c r="K175" i="2"/>
  <c r="Y175" i="2" s="1"/>
  <c r="H175" i="2"/>
  <c r="L203" i="2"/>
  <c r="S203" i="2" s="1"/>
  <c r="M203" i="2"/>
  <c r="R203" i="2" s="1"/>
  <c r="O203" i="2"/>
  <c r="AC203" i="2" s="1"/>
  <c r="K203" i="2"/>
  <c r="Y203" i="2" s="1"/>
  <c r="F203" i="2"/>
  <c r="B203" i="2"/>
  <c r="C203" i="2" s="1"/>
  <c r="P203" i="2"/>
  <c r="AD203" i="2" s="1"/>
  <c r="I203" i="2"/>
  <c r="H203" i="2"/>
  <c r="P193" i="2"/>
  <c r="AD193" i="2" s="1"/>
  <c r="B193" i="2"/>
  <c r="C193" i="2" s="1"/>
  <c r="K193" i="2"/>
  <c r="Y193" i="2" s="1"/>
  <c r="M193" i="2"/>
  <c r="O193" i="2"/>
  <c r="AC193" i="2" s="1"/>
  <c r="H193" i="2"/>
  <c r="I193" i="2"/>
  <c r="F193" i="2"/>
  <c r="L193" i="2"/>
  <c r="Z193" i="2" s="1"/>
  <c r="L206" i="2"/>
  <c r="S206" i="2" s="1"/>
  <c r="M206" i="2"/>
  <c r="R206" i="2" s="1"/>
  <c r="K206" i="2"/>
  <c r="Y206" i="2" s="1"/>
  <c r="I206" i="2"/>
  <c r="F206" i="2"/>
  <c r="H206" i="2"/>
  <c r="O206" i="2"/>
  <c r="AC206" i="2" s="1"/>
  <c r="P206" i="2"/>
  <c r="AD206" i="2" s="1"/>
  <c r="B206" i="2"/>
  <c r="C206" i="2" s="1"/>
  <c r="H202" i="2"/>
  <c r="P202" i="2"/>
  <c r="AD202" i="2" s="1"/>
  <c r="O202" i="2"/>
  <c r="AC202" i="2" s="1"/>
  <c r="B202" i="2"/>
  <c r="C202" i="2" s="1"/>
  <c r="I202" i="2"/>
  <c r="K202" i="2"/>
  <c r="Y202" i="2" s="1"/>
  <c r="L202" i="2"/>
  <c r="S202" i="2" s="1"/>
  <c r="M202" i="2"/>
  <c r="R202" i="2" s="1"/>
  <c r="F202" i="2"/>
  <c r="I198" i="2"/>
  <c r="L198" i="2"/>
  <c r="S198" i="2" s="1"/>
  <c r="M198" i="2"/>
  <c r="R198" i="2" s="1"/>
  <c r="F198" i="2"/>
  <c r="O198" i="2"/>
  <c r="AC198" i="2" s="1"/>
  <c r="H198" i="2"/>
  <c r="P198" i="2"/>
  <c r="AD198" i="2" s="1"/>
  <c r="K198" i="2"/>
  <c r="Y198" i="2" s="1"/>
  <c r="B198" i="2"/>
  <c r="C198" i="2" s="1"/>
  <c r="P192" i="2"/>
  <c r="AD192" i="2" s="1"/>
  <c r="H192" i="2"/>
  <c r="K192" i="2"/>
  <c r="Y192" i="2" s="1"/>
  <c r="L192" i="2"/>
  <c r="Z192" i="2" s="1"/>
  <c r="M192" i="2"/>
  <c r="F192" i="2"/>
  <c r="B192" i="2"/>
  <c r="C192" i="2" s="1"/>
  <c r="I192" i="2"/>
  <c r="O192" i="2"/>
  <c r="AC192" i="2" s="1"/>
  <c r="H197" i="2"/>
  <c r="B197" i="2"/>
  <c r="C197" i="2" s="1"/>
  <c r="O197" i="2"/>
  <c r="AC197" i="2" s="1"/>
  <c r="L197" i="2"/>
  <c r="Z197" i="2" s="1"/>
  <c r="I197" i="2"/>
  <c r="P197" i="2"/>
  <c r="AD197" i="2" s="1"/>
  <c r="M197" i="2"/>
  <c r="F197" i="2"/>
  <c r="F167" i="2"/>
  <c r="H167" i="2"/>
  <c r="I167" i="2"/>
  <c r="B167" i="2"/>
  <c r="C167" i="2" s="1"/>
  <c r="M167" i="2"/>
  <c r="O167" i="2"/>
  <c r="AC167" i="2" s="1"/>
  <c r="P167" i="2"/>
  <c r="AD167" i="2" s="1"/>
  <c r="K167" i="2"/>
  <c r="Y167" i="2" s="1"/>
  <c r="L167" i="2"/>
  <c r="S167" i="2" s="1"/>
  <c r="O194" i="2"/>
  <c r="AC194" i="2" s="1"/>
  <c r="M194" i="2"/>
  <c r="F194" i="2"/>
  <c r="K194" i="2"/>
  <c r="Y194" i="2" s="1"/>
  <c r="H194" i="2"/>
  <c r="P194" i="2"/>
  <c r="AD194" i="2" s="1"/>
  <c r="B194" i="2"/>
  <c r="C194" i="2" s="1"/>
  <c r="I194" i="2"/>
  <c r="B185" i="2"/>
  <c r="C185" i="2" s="1"/>
  <c r="L185" i="2"/>
  <c r="S185" i="2" s="1"/>
  <c r="F185" i="2"/>
  <c r="K185" i="2"/>
  <c r="Y185" i="2" s="1"/>
  <c r="M185" i="2"/>
  <c r="R185" i="2" s="1"/>
  <c r="H185" i="2"/>
  <c r="P185" i="2"/>
  <c r="AD185" i="2" s="1"/>
  <c r="I185" i="2"/>
  <c r="O185" i="2"/>
  <c r="AC185" i="2" s="1"/>
  <c r="I166" i="2"/>
  <c r="F166" i="2"/>
  <c r="B166" i="2"/>
  <c r="C166" i="2" s="1"/>
  <c r="O166" i="2"/>
  <c r="AC166" i="2" s="1"/>
  <c r="M166" i="2"/>
  <c r="P166" i="2"/>
  <c r="AD166" i="2" s="1"/>
  <c r="H166" i="2"/>
  <c r="D86" i="11"/>
  <c r="E86" i="11"/>
  <c r="C87" i="11"/>
  <c r="A88" i="11"/>
  <c r="A89" i="10"/>
  <c r="C88" i="10"/>
  <c r="E87" i="10"/>
  <c r="D87" i="10"/>
  <c r="A90" i="12"/>
  <c r="C89" i="12"/>
  <c r="A98" i="2"/>
  <c r="AC28" i="2" l="1"/>
  <c r="O90" i="2"/>
  <c r="AC90" i="2" s="1"/>
  <c r="P85" i="2"/>
  <c r="AD85" i="2" s="1"/>
  <c r="B95" i="2"/>
  <c r="C95" i="2" s="1"/>
  <c r="Z95" i="2"/>
  <c r="K87" i="2"/>
  <c r="Y87" i="2" s="1"/>
  <c r="M93" i="2"/>
  <c r="P81" i="2"/>
  <c r="AD81" i="2" s="1"/>
  <c r="I94" i="2"/>
  <c r="Z94" i="2"/>
  <c r="AC57" i="2"/>
  <c r="Y43" i="2"/>
  <c r="AC53" i="2"/>
  <c r="AC199" i="2"/>
  <c r="Z167" i="2"/>
  <c r="Y52" i="2"/>
  <c r="L83" i="2"/>
  <c r="Z83" i="2"/>
  <c r="O92" i="2"/>
  <c r="AC92" i="2" s="1"/>
  <c r="P89" i="2"/>
  <c r="AD89" i="2" s="1"/>
  <c r="I89" i="2"/>
  <c r="I84" i="2"/>
  <c r="H91" i="2"/>
  <c r="AC176" i="2"/>
  <c r="J27" i="2"/>
  <c r="K89" i="2"/>
  <c r="L94" i="2"/>
  <c r="S94" i="2" s="1"/>
  <c r="B89" i="2"/>
  <c r="C89" i="2" s="1"/>
  <c r="O89" i="2"/>
  <c r="I91" i="2"/>
  <c r="F89" i="2"/>
  <c r="L89" i="2"/>
  <c r="S89" i="2" s="1"/>
  <c r="M89" i="2"/>
  <c r="R89" i="2" s="1"/>
  <c r="M91" i="2"/>
  <c r="R91" i="2" s="1"/>
  <c r="H89" i="2"/>
  <c r="K91" i="2"/>
  <c r="Y91" i="2" s="1"/>
  <c r="O81" i="2"/>
  <c r="N81" i="2" s="1"/>
  <c r="H81" i="2"/>
  <c r="R193" i="2"/>
  <c r="P94" i="2"/>
  <c r="AD94" i="2" s="1"/>
  <c r="N63" i="2"/>
  <c r="M94" i="2"/>
  <c r="R94" i="2" s="1"/>
  <c r="O94" i="2"/>
  <c r="AC94" i="2" s="1"/>
  <c r="N32" i="2"/>
  <c r="F94" i="2"/>
  <c r="K94" i="2"/>
  <c r="Y94" i="2" s="1"/>
  <c r="P93" i="2"/>
  <c r="AD93" i="2" s="1"/>
  <c r="L87" i="2"/>
  <c r="Z87" i="2" s="1"/>
  <c r="F87" i="2"/>
  <c r="B94" i="2"/>
  <c r="C94" i="2" s="1"/>
  <c r="H94" i="2"/>
  <c r="O87" i="2"/>
  <c r="AC87" i="2" s="1"/>
  <c r="R192" i="2"/>
  <c r="B91" i="2"/>
  <c r="C91" i="2" s="1"/>
  <c r="L91" i="2"/>
  <c r="Z91" i="2" s="1"/>
  <c r="P91" i="2"/>
  <c r="AD91" i="2" s="1"/>
  <c r="O91" i="2"/>
  <c r="AC91" i="2" s="1"/>
  <c r="F95" i="2"/>
  <c r="M95" i="2"/>
  <c r="O83" i="2"/>
  <c r="AC83" i="2" s="1"/>
  <c r="I95" i="2"/>
  <c r="L95" i="2"/>
  <c r="S92" i="18" s="1"/>
  <c r="O95" i="2"/>
  <c r="AC95" i="2" s="1"/>
  <c r="B85" i="2"/>
  <c r="C85" i="2" s="1"/>
  <c r="K95" i="2"/>
  <c r="Y95" i="2" s="1"/>
  <c r="H95" i="2"/>
  <c r="O85" i="2"/>
  <c r="AC85" i="2" s="1"/>
  <c r="P95" i="2"/>
  <c r="AD95" i="2" s="1"/>
  <c r="L81" i="2"/>
  <c r="S81" i="2" s="1"/>
  <c r="K81" i="2"/>
  <c r="Y81" i="2" s="1"/>
  <c r="F81" i="2"/>
  <c r="F93" i="2"/>
  <c r="O93" i="2"/>
  <c r="F92" i="2"/>
  <c r="B83" i="2"/>
  <c r="C83" i="2" s="1"/>
  <c r="P83" i="2"/>
  <c r="AD83" i="2" s="1"/>
  <c r="M90" i="2"/>
  <c r="R90" i="2" s="1"/>
  <c r="P92" i="2"/>
  <c r="AD92" i="2" s="1"/>
  <c r="H83" i="2"/>
  <c r="M85" i="2"/>
  <c r="F85" i="2"/>
  <c r="B90" i="2"/>
  <c r="C90" i="2" s="1"/>
  <c r="B92" i="2"/>
  <c r="C92" i="2" s="1"/>
  <c r="I83" i="2"/>
  <c r="M83" i="2"/>
  <c r="L85" i="2"/>
  <c r="Z85" i="2" s="1"/>
  <c r="K85" i="2"/>
  <c r="Y85" i="2" s="1"/>
  <c r="I92" i="2"/>
  <c r="F83" i="2"/>
  <c r="K83" i="2"/>
  <c r="J83" i="2" s="1"/>
  <c r="H85" i="2"/>
  <c r="K90" i="2"/>
  <c r="Y90" i="2" s="1"/>
  <c r="K92" i="2"/>
  <c r="Y92" i="2" s="1"/>
  <c r="L92" i="2"/>
  <c r="Z92" i="2" s="1"/>
  <c r="M92" i="2"/>
  <c r="I85" i="2"/>
  <c r="H92" i="2"/>
  <c r="P87" i="2"/>
  <c r="AD87" i="2" s="1"/>
  <c r="H87" i="2"/>
  <c r="H93" i="2"/>
  <c r="L93" i="2"/>
  <c r="Z93" i="2" s="1"/>
  <c r="B81" i="2"/>
  <c r="C81" i="2" s="1"/>
  <c r="B87" i="2"/>
  <c r="C87" i="2" s="1"/>
  <c r="B93" i="2"/>
  <c r="C93" i="2" s="1"/>
  <c r="I81" i="2"/>
  <c r="I87" i="2"/>
  <c r="M87" i="2"/>
  <c r="I93" i="2"/>
  <c r="K93" i="2"/>
  <c r="Y93" i="2" s="1"/>
  <c r="M81" i="2"/>
  <c r="P90" i="2"/>
  <c r="AD90" i="2" s="1"/>
  <c r="H84" i="2"/>
  <c r="F84" i="2"/>
  <c r="H90" i="2"/>
  <c r="O84" i="2"/>
  <c r="AC84" i="2" s="1"/>
  <c r="C90" i="12"/>
  <c r="A91" i="12"/>
  <c r="E89" i="12"/>
  <c r="D89" i="12"/>
  <c r="L84" i="2"/>
  <c r="Z84" i="2" s="1"/>
  <c r="I90" i="2"/>
  <c r="L90" i="2"/>
  <c r="Z90" i="2" s="1"/>
  <c r="K84" i="2"/>
  <c r="Y84" i="2" s="1"/>
  <c r="B84" i="2"/>
  <c r="C84" i="2" s="1"/>
  <c r="M84" i="2"/>
  <c r="F90" i="2"/>
  <c r="P84" i="2"/>
  <c r="AD84" i="2" s="1"/>
  <c r="S19" i="18"/>
  <c r="R190" i="2"/>
  <c r="R167" i="2"/>
  <c r="S171" i="2"/>
  <c r="R171" i="2"/>
  <c r="G77" i="2"/>
  <c r="R197" i="2"/>
  <c r="S197" i="2"/>
  <c r="R191" i="2"/>
  <c r="V19" i="18"/>
  <c r="R189" i="2"/>
  <c r="S56" i="18"/>
  <c r="S196" i="2"/>
  <c r="R196" i="2"/>
  <c r="S66" i="18"/>
  <c r="S17" i="18"/>
  <c r="Y10" i="18"/>
  <c r="N61" i="2"/>
  <c r="J59" i="2"/>
  <c r="G28" i="2"/>
  <c r="S20" i="18"/>
  <c r="G44" i="2"/>
  <c r="G76" i="2"/>
  <c r="J60" i="2"/>
  <c r="S193" i="2"/>
  <c r="S191" i="2"/>
  <c r="S46" i="18"/>
  <c r="S78" i="18"/>
  <c r="S64" i="18"/>
  <c r="N73" i="2"/>
  <c r="S18" i="18"/>
  <c r="S192" i="2"/>
  <c r="S189" i="2"/>
  <c r="S190" i="2"/>
  <c r="S188" i="2"/>
  <c r="S21" i="18"/>
  <c r="S71" i="18"/>
  <c r="S15" i="18"/>
  <c r="N191" i="2"/>
  <c r="G34" i="2"/>
  <c r="J186" i="2"/>
  <c r="Q186" i="2" s="1"/>
  <c r="J168" i="2"/>
  <c r="Q168" i="2" s="1"/>
  <c r="N64" i="2"/>
  <c r="G171" i="2"/>
  <c r="N71" i="2"/>
  <c r="J166" i="2"/>
  <c r="N65" i="2"/>
  <c r="N60" i="2"/>
  <c r="G48" i="2"/>
  <c r="N18" i="2"/>
  <c r="N72" i="2"/>
  <c r="N24" i="2"/>
  <c r="J80" i="2"/>
  <c r="N25" i="2"/>
  <c r="J61" i="2"/>
  <c r="G36" i="2"/>
  <c r="G31" i="2"/>
  <c r="G57" i="2"/>
  <c r="N41" i="2"/>
  <c r="N37" i="2"/>
  <c r="G25" i="2"/>
  <c r="N192" i="2"/>
  <c r="N193" i="2"/>
  <c r="G21" i="2"/>
  <c r="N40" i="2"/>
  <c r="J29" i="2"/>
  <c r="J76" i="2"/>
  <c r="J49" i="2"/>
  <c r="G71" i="2"/>
  <c r="J64" i="2"/>
  <c r="N43" i="2"/>
  <c r="G35" i="2"/>
  <c r="J21" i="2"/>
  <c r="J68" i="2"/>
  <c r="G49" i="2"/>
  <c r="J86" i="2"/>
  <c r="J79" i="2"/>
  <c r="N79" i="2"/>
  <c r="J22" i="2"/>
  <c r="J58" i="2"/>
  <c r="N21" i="2"/>
  <c r="S166" i="2"/>
  <c r="G169" i="2"/>
  <c r="N23" i="2"/>
  <c r="N62" i="2"/>
  <c r="J46" i="2"/>
  <c r="N46" i="2"/>
  <c r="N50" i="2"/>
  <c r="J57" i="2"/>
  <c r="J35" i="2"/>
  <c r="N27" i="2"/>
  <c r="R194" i="2"/>
  <c r="G20" i="2"/>
  <c r="G66" i="2"/>
  <c r="G40" i="2"/>
  <c r="G80" i="2"/>
  <c r="G68" i="2"/>
  <c r="G26" i="2"/>
  <c r="G32" i="2"/>
  <c r="G24" i="2"/>
  <c r="J63" i="2"/>
  <c r="J75" i="2"/>
  <c r="G23" i="2"/>
  <c r="G51" i="2"/>
  <c r="J51" i="2"/>
  <c r="N29" i="2"/>
  <c r="J45" i="2"/>
  <c r="N77" i="2"/>
  <c r="J44" i="2"/>
  <c r="G74" i="2"/>
  <c r="J50" i="2"/>
  <c r="G47" i="2"/>
  <c r="J71" i="2"/>
  <c r="J69" i="2"/>
  <c r="G69" i="2"/>
  <c r="G82" i="2"/>
  <c r="G67" i="2"/>
  <c r="G59" i="2"/>
  <c r="N34" i="2"/>
  <c r="G72" i="2"/>
  <c r="G39" i="2"/>
  <c r="N39" i="2"/>
  <c r="J54" i="2"/>
  <c r="N54" i="2"/>
  <c r="G64" i="2"/>
  <c r="J36" i="2"/>
  <c r="J41" i="2"/>
  <c r="N31" i="2"/>
  <c r="J20" i="2"/>
  <c r="J30" i="2"/>
  <c r="N30" i="2"/>
  <c r="J31" i="2"/>
  <c r="N86" i="2"/>
  <c r="N55" i="2"/>
  <c r="N59" i="2"/>
  <c r="J28" i="2"/>
  <c r="J53" i="2"/>
  <c r="N35" i="2"/>
  <c r="N66" i="2"/>
  <c r="G45" i="2"/>
  <c r="G18" i="2"/>
  <c r="J25" i="2"/>
  <c r="G78" i="2"/>
  <c r="G62" i="2"/>
  <c r="J38" i="2"/>
  <c r="G188" i="2"/>
  <c r="J24" i="2"/>
  <c r="J19" i="2"/>
  <c r="G61" i="2"/>
  <c r="J40" i="2"/>
  <c r="G29" i="2"/>
  <c r="J77" i="2"/>
  <c r="N44" i="2"/>
  <c r="J74" i="2"/>
  <c r="N80" i="2"/>
  <c r="N52" i="2"/>
  <c r="N42" i="2"/>
  <c r="G56" i="2"/>
  <c r="N56" i="2"/>
  <c r="N51" i="2"/>
  <c r="G50" i="2"/>
  <c r="G65" i="2"/>
  <c r="J65" i="2"/>
  <c r="G55" i="2"/>
  <c r="J47" i="2"/>
  <c r="N70" i="2"/>
  <c r="G70" i="2"/>
  <c r="J72" i="2"/>
  <c r="G43" i="2"/>
  <c r="G53" i="2"/>
  <c r="J73" i="2"/>
  <c r="G38" i="2"/>
  <c r="G63" i="2"/>
  <c r="N19" i="2"/>
  <c r="G19" i="2"/>
  <c r="N45" i="2"/>
  <c r="N74" i="2"/>
  <c r="J18" i="2"/>
  <c r="G52" i="2"/>
  <c r="J42" i="2"/>
  <c r="G42" i="2"/>
  <c r="J56" i="2"/>
  <c r="N75" i="2"/>
  <c r="N78" i="2"/>
  <c r="N76" i="2"/>
  <c r="J23" i="2"/>
  <c r="J62" i="2"/>
  <c r="N68" i="2"/>
  <c r="N33" i="2"/>
  <c r="G33" i="2"/>
  <c r="G88" i="2"/>
  <c r="N49" i="2"/>
  <c r="J26" i="2"/>
  <c r="J82" i="2"/>
  <c r="G79" i="2"/>
  <c r="N48" i="2"/>
  <c r="G22" i="2"/>
  <c r="J39" i="2"/>
  <c r="N36" i="2"/>
  <c r="N58" i="2"/>
  <c r="J37" i="2"/>
  <c r="J32" i="2"/>
  <c r="N38" i="2"/>
  <c r="G60" i="2"/>
  <c r="J66" i="2"/>
  <c r="G46" i="2"/>
  <c r="G30" i="2"/>
  <c r="J33" i="2"/>
  <c r="J88" i="2"/>
  <c r="N88" i="2"/>
  <c r="G86" i="2"/>
  <c r="N20" i="2"/>
  <c r="J55" i="2"/>
  <c r="N26" i="2"/>
  <c r="N47" i="2"/>
  <c r="J70" i="2"/>
  <c r="N69" i="2"/>
  <c r="N82" i="2"/>
  <c r="J67" i="2"/>
  <c r="N67" i="2"/>
  <c r="J48" i="2"/>
  <c r="N22" i="2"/>
  <c r="J34" i="2"/>
  <c r="G54" i="2"/>
  <c r="G41" i="2"/>
  <c r="G73" i="2"/>
  <c r="G27" i="2"/>
  <c r="G58" i="2"/>
  <c r="G37" i="2"/>
  <c r="W56" i="18"/>
  <c r="V56" i="18"/>
  <c r="S25" i="2"/>
  <c r="S22" i="18"/>
  <c r="S52" i="2"/>
  <c r="S49" i="18"/>
  <c r="S78" i="2"/>
  <c r="S59" i="18"/>
  <c r="S88" i="2"/>
  <c r="S64" i="2"/>
  <c r="S61" i="18"/>
  <c r="S36" i="2"/>
  <c r="S33" i="18"/>
  <c r="S43" i="2"/>
  <c r="S40" i="18"/>
  <c r="S53" i="2"/>
  <c r="S50" i="18"/>
  <c r="S35" i="2"/>
  <c r="S32" i="18"/>
  <c r="S44" i="2"/>
  <c r="S41" i="18"/>
  <c r="S42" i="2"/>
  <c r="S39" i="18"/>
  <c r="S46" i="2"/>
  <c r="S43" i="18"/>
  <c r="S30" i="2"/>
  <c r="S27" i="18"/>
  <c r="S33" i="2"/>
  <c r="S30" i="18"/>
  <c r="S31" i="2"/>
  <c r="S28" i="18"/>
  <c r="W19" i="18"/>
  <c r="S47" i="2"/>
  <c r="S44" i="18"/>
  <c r="S28" i="2"/>
  <c r="S25" i="18"/>
  <c r="S57" i="2"/>
  <c r="S54" i="18"/>
  <c r="S37" i="2"/>
  <c r="S34" i="18"/>
  <c r="S38" i="2"/>
  <c r="S35" i="18"/>
  <c r="S66" i="2"/>
  <c r="S63" i="18"/>
  <c r="S40" i="2"/>
  <c r="S37" i="18"/>
  <c r="S86" i="18"/>
  <c r="S56" i="2"/>
  <c r="S53" i="18"/>
  <c r="S51" i="2"/>
  <c r="S48" i="18"/>
  <c r="W65" i="18"/>
  <c r="S50" i="2"/>
  <c r="S47" i="18"/>
  <c r="S55" i="2"/>
  <c r="S52" i="18"/>
  <c r="S26" i="2"/>
  <c r="S23" i="18"/>
  <c r="S39" i="2"/>
  <c r="S36" i="18"/>
  <c r="S41" i="2"/>
  <c r="S38" i="18"/>
  <c r="S19" i="2"/>
  <c r="S16" i="18"/>
  <c r="S80" i="2"/>
  <c r="S65" i="2"/>
  <c r="S62" i="18"/>
  <c r="W60" i="18"/>
  <c r="S48" i="2"/>
  <c r="S45" i="18"/>
  <c r="S34" i="2"/>
  <c r="S31" i="18"/>
  <c r="S54" i="2"/>
  <c r="S51" i="18"/>
  <c r="S32" i="2"/>
  <c r="S29" i="18"/>
  <c r="W10" i="18"/>
  <c r="S29" i="2"/>
  <c r="S26" i="18"/>
  <c r="S45" i="2"/>
  <c r="S42" i="18"/>
  <c r="S77" i="2"/>
  <c r="S74" i="18"/>
  <c r="R23" i="2"/>
  <c r="R55" i="2"/>
  <c r="R19" i="2"/>
  <c r="R80" i="2"/>
  <c r="R52" i="2"/>
  <c r="R82" i="2"/>
  <c r="R58" i="2"/>
  <c r="R77" i="2"/>
  <c r="V10" i="18"/>
  <c r="V65" i="18"/>
  <c r="R86" i="2"/>
  <c r="AA56" i="18"/>
  <c r="R53" i="2"/>
  <c r="R41" i="2"/>
  <c r="R35" i="2"/>
  <c r="R32" i="2"/>
  <c r="AA60" i="18"/>
  <c r="R74" i="2"/>
  <c r="R76" i="2"/>
  <c r="V60" i="18"/>
  <c r="A98" i="18"/>
  <c r="G175" i="2"/>
  <c r="R33" i="2"/>
  <c r="N184" i="2"/>
  <c r="N204" i="2"/>
  <c r="S195" i="2"/>
  <c r="R18" i="2"/>
  <c r="N185" i="2"/>
  <c r="J196" i="2"/>
  <c r="N205" i="2"/>
  <c r="N195" i="2"/>
  <c r="N168" i="2"/>
  <c r="G166" i="2"/>
  <c r="N175" i="2"/>
  <c r="J207" i="2"/>
  <c r="Q207" i="2" s="1"/>
  <c r="J185" i="2"/>
  <c r="Q185" i="2" s="1"/>
  <c r="J183" i="2"/>
  <c r="Q183" i="2" s="1"/>
  <c r="G183" i="2"/>
  <c r="R28" i="2"/>
  <c r="N207" i="2"/>
  <c r="R51" i="2"/>
  <c r="J204" i="2"/>
  <c r="Q204" i="2" s="1"/>
  <c r="G194" i="2"/>
  <c r="N197" i="2"/>
  <c r="N198" i="2"/>
  <c r="J206" i="2"/>
  <c r="Q206" i="2" s="1"/>
  <c r="G203" i="2"/>
  <c r="J201" i="2"/>
  <c r="Q201" i="2" s="1"/>
  <c r="R25" i="2"/>
  <c r="R42" i="2"/>
  <c r="S23" i="2"/>
  <c r="G173" i="2"/>
  <c r="N183" i="2"/>
  <c r="R49" i="2"/>
  <c r="R31" i="2"/>
  <c r="R60" i="2"/>
  <c r="S73" i="2"/>
  <c r="R73" i="2"/>
  <c r="N172" i="2"/>
  <c r="N189" i="2"/>
  <c r="R40" i="2"/>
  <c r="R44" i="2"/>
  <c r="R37" i="2"/>
  <c r="S60" i="2"/>
  <c r="G199" i="2"/>
  <c r="J200" i="2"/>
  <c r="Q200" i="2" s="1"/>
  <c r="R24" i="2"/>
  <c r="R75" i="2"/>
  <c r="R70" i="2"/>
  <c r="S79" i="2"/>
  <c r="R72" i="2"/>
  <c r="R54" i="2"/>
  <c r="S63" i="2"/>
  <c r="S59" i="2"/>
  <c r="S72" i="2"/>
  <c r="S68" i="2"/>
  <c r="S76" i="2"/>
  <c r="R88" i="2"/>
  <c r="S86" i="2"/>
  <c r="J171" i="2"/>
  <c r="G174" i="2"/>
  <c r="G191" i="2"/>
  <c r="S83" i="2"/>
  <c r="N200" i="2"/>
  <c r="S61" i="2"/>
  <c r="R68" i="2"/>
  <c r="J189" i="2"/>
  <c r="Q189" i="2" s="1"/>
  <c r="G190" i="2"/>
  <c r="J190" i="2"/>
  <c r="R69" i="2"/>
  <c r="N178" i="2"/>
  <c r="N182" i="2"/>
  <c r="S24" i="2"/>
  <c r="R63" i="2"/>
  <c r="S49" i="2"/>
  <c r="S70" i="2"/>
  <c r="G186" i="2"/>
  <c r="J167" i="2"/>
  <c r="G193" i="2"/>
  <c r="R50" i="2"/>
  <c r="R65" i="2"/>
  <c r="N166" i="2"/>
  <c r="J202" i="2"/>
  <c r="Q202" i="2" s="1"/>
  <c r="N190" i="2"/>
  <c r="R39" i="2"/>
  <c r="G207" i="2"/>
  <c r="G201" i="2"/>
  <c r="N206" i="2"/>
  <c r="N194" i="2"/>
  <c r="S194" i="2"/>
  <c r="N167" i="2"/>
  <c r="G185" i="2"/>
  <c r="J197" i="2"/>
  <c r="G197" i="2"/>
  <c r="G198" i="2"/>
  <c r="N202" i="2"/>
  <c r="G167" i="2"/>
  <c r="R166" i="2"/>
  <c r="J194" i="2"/>
  <c r="J192" i="2"/>
  <c r="J198" i="2"/>
  <c r="Q198" i="2" s="1"/>
  <c r="G202" i="2"/>
  <c r="G206" i="2"/>
  <c r="J193" i="2"/>
  <c r="J203" i="2"/>
  <c r="Q203" i="2" s="1"/>
  <c r="J208" i="2"/>
  <c r="Q208" i="2" s="1"/>
  <c r="R78" i="2"/>
  <c r="R62" i="2"/>
  <c r="R46" i="2"/>
  <c r="R30" i="2"/>
  <c r="G196" i="2"/>
  <c r="J184" i="2"/>
  <c r="Q184" i="2" s="1"/>
  <c r="N173" i="2"/>
  <c r="J179" i="2"/>
  <c r="Q179" i="2" s="1"/>
  <c r="G205" i="2"/>
  <c r="R195" i="2"/>
  <c r="G189" i="2"/>
  <c r="R20" i="2"/>
  <c r="R47" i="2"/>
  <c r="S69" i="2"/>
  <c r="S22" i="2"/>
  <c r="R34" i="2"/>
  <c r="J178" i="2"/>
  <c r="Q178" i="2" s="1"/>
  <c r="N171" i="2"/>
  <c r="R64" i="2"/>
  <c r="R43" i="2"/>
  <c r="S27" i="2"/>
  <c r="G181" i="2"/>
  <c r="G192" i="2"/>
  <c r="N203" i="2"/>
  <c r="J175" i="2"/>
  <c r="Q175" i="2" s="1"/>
  <c r="N208" i="2"/>
  <c r="G208" i="2"/>
  <c r="N201" i="2"/>
  <c r="S62" i="2"/>
  <c r="N196" i="2"/>
  <c r="G184" i="2"/>
  <c r="G204" i="2"/>
  <c r="J173" i="2"/>
  <c r="Q173" i="2" s="1"/>
  <c r="G179" i="2"/>
  <c r="J195" i="2"/>
  <c r="S20" i="2"/>
  <c r="S71" i="2"/>
  <c r="S82" i="2"/>
  <c r="S67" i="2"/>
  <c r="R79" i="2"/>
  <c r="G170" i="2"/>
  <c r="J191" i="2"/>
  <c r="R36" i="2"/>
  <c r="R57" i="2"/>
  <c r="S58" i="2"/>
  <c r="S21" i="2"/>
  <c r="G168" i="2"/>
  <c r="G176" i="2"/>
  <c r="J169" i="2"/>
  <c r="R188" i="2"/>
  <c r="J180" i="2"/>
  <c r="Q180" i="2" s="1"/>
  <c r="N181" i="2"/>
  <c r="G200" i="2"/>
  <c r="R66" i="2"/>
  <c r="R61" i="2"/>
  <c r="R29" i="2"/>
  <c r="R45" i="2"/>
  <c r="S74" i="2"/>
  <c r="R56" i="2"/>
  <c r="S75" i="2"/>
  <c r="N179" i="2"/>
  <c r="J205" i="2"/>
  <c r="Q205" i="2" s="1"/>
  <c r="G172" i="2"/>
  <c r="G195" i="2"/>
  <c r="R71" i="2"/>
  <c r="R59" i="2"/>
  <c r="R48" i="2"/>
  <c r="G178" i="2"/>
  <c r="J177" i="2"/>
  <c r="Q177" i="2" s="1"/>
  <c r="N177" i="2"/>
  <c r="G182" i="2"/>
  <c r="J182" i="2"/>
  <c r="Q182" i="2" s="1"/>
  <c r="N170" i="2"/>
  <c r="J170" i="2"/>
  <c r="Q170" i="2" s="1"/>
  <c r="N186" i="2"/>
  <c r="N174" i="2"/>
  <c r="J174" i="2"/>
  <c r="Q174" i="2" s="1"/>
  <c r="R21" i="2"/>
  <c r="J176" i="2"/>
  <c r="Q176" i="2" s="1"/>
  <c r="N169" i="2"/>
  <c r="N188" i="2"/>
  <c r="J199" i="2"/>
  <c r="Q199" i="2" s="1"/>
  <c r="G180" i="2"/>
  <c r="J172" i="2"/>
  <c r="R26" i="2"/>
  <c r="R67" i="2"/>
  <c r="R22" i="2"/>
  <c r="G177" i="2"/>
  <c r="R27" i="2"/>
  <c r="R38" i="2"/>
  <c r="J188" i="2"/>
  <c r="N180" i="2"/>
  <c r="J181" i="2"/>
  <c r="Q181" i="2" s="1"/>
  <c r="S18" i="2"/>
  <c r="C88" i="11"/>
  <c r="A89" i="11"/>
  <c r="E87" i="11"/>
  <c r="D87" i="11"/>
  <c r="D88" i="10"/>
  <c r="E88" i="10"/>
  <c r="C89" i="10"/>
  <c r="A90" i="10"/>
  <c r="A99" i="2"/>
  <c r="G91" i="2" l="1"/>
  <c r="N89" i="2"/>
  <c r="AC89" i="2"/>
  <c r="T200" i="2"/>
  <c r="T205" i="2"/>
  <c r="T206" i="2"/>
  <c r="T198" i="2"/>
  <c r="T201" i="2"/>
  <c r="G89" i="2"/>
  <c r="T176" i="2"/>
  <c r="T204" i="2"/>
  <c r="T183" i="2"/>
  <c r="N93" i="2"/>
  <c r="J89" i="2"/>
  <c r="Z81" i="2"/>
  <c r="T178" i="2"/>
  <c r="Y89" i="2"/>
  <c r="T208" i="2"/>
  <c r="Z89" i="2"/>
  <c r="Y83" i="2"/>
  <c r="T170" i="2"/>
  <c r="T173" i="2"/>
  <c r="T177" i="2"/>
  <c r="T202" i="2"/>
  <c r="T207" i="2"/>
  <c r="T203" i="2"/>
  <c r="T180" i="2"/>
  <c r="T182" i="2"/>
  <c r="T168" i="2"/>
  <c r="T184" i="2"/>
  <c r="T189" i="2"/>
  <c r="T175" i="2"/>
  <c r="T179" i="2"/>
  <c r="T181" i="2"/>
  <c r="T185" i="2"/>
  <c r="T186" i="2"/>
  <c r="T174" i="2"/>
  <c r="T199" i="2"/>
  <c r="G94" i="2"/>
  <c r="AC81" i="2"/>
  <c r="AC93" i="2"/>
  <c r="N94" i="2"/>
  <c r="J91" i="2"/>
  <c r="J94" i="2"/>
  <c r="Q94" i="2" s="1"/>
  <c r="Q192" i="2"/>
  <c r="T192" i="2" s="1"/>
  <c r="N91" i="2"/>
  <c r="S87" i="2"/>
  <c r="S95" i="2"/>
  <c r="R93" i="2"/>
  <c r="J87" i="2"/>
  <c r="Q87" i="2" s="1"/>
  <c r="J95" i="2"/>
  <c r="Q95" i="2" s="1"/>
  <c r="G90" i="2"/>
  <c r="S91" i="2"/>
  <c r="R95" i="2"/>
  <c r="R81" i="2"/>
  <c r="S89" i="18"/>
  <c r="S85" i="2"/>
  <c r="N92" i="2"/>
  <c r="S92" i="2"/>
  <c r="S82" i="18"/>
  <c r="N87" i="2"/>
  <c r="N84" i="2"/>
  <c r="N90" i="2"/>
  <c r="N83" i="2"/>
  <c r="J85" i="2"/>
  <c r="G87" i="2"/>
  <c r="R87" i="2"/>
  <c r="R84" i="2"/>
  <c r="R85" i="2"/>
  <c r="R92" i="2"/>
  <c r="N85" i="2"/>
  <c r="J92" i="2"/>
  <c r="Q92" i="2" s="1"/>
  <c r="N95" i="2"/>
  <c r="R83" i="2"/>
  <c r="G95" i="2"/>
  <c r="S88" i="18"/>
  <c r="J81" i="2"/>
  <c r="Y70" i="18"/>
  <c r="V81" i="18"/>
  <c r="Y81" i="18"/>
  <c r="G93" i="2"/>
  <c r="W81" i="18"/>
  <c r="G83" i="2"/>
  <c r="W70" i="18"/>
  <c r="G85" i="2"/>
  <c r="G92" i="2"/>
  <c r="J84" i="2"/>
  <c r="AD81" i="18"/>
  <c r="G81" i="2"/>
  <c r="J93" i="2"/>
  <c r="Q93" i="2" s="1"/>
  <c r="S93" i="2"/>
  <c r="S77" i="18"/>
  <c r="S85" i="18"/>
  <c r="G84" i="2"/>
  <c r="S84" i="2"/>
  <c r="S65" i="18"/>
  <c r="S81" i="18"/>
  <c r="E96" i="2"/>
  <c r="E97" i="2"/>
  <c r="D96" i="2"/>
  <c r="D97" i="2"/>
  <c r="S90" i="2"/>
  <c r="J90" i="2"/>
  <c r="C91" i="12"/>
  <c r="A92" i="12"/>
  <c r="S87" i="18"/>
  <c r="E90" i="12"/>
  <c r="E98" i="2" s="1"/>
  <c r="D90" i="12"/>
  <c r="D98" i="2" s="1"/>
  <c r="S90" i="18"/>
  <c r="S55" i="18"/>
  <c r="S91" i="18"/>
  <c r="S57" i="18"/>
  <c r="S24" i="18"/>
  <c r="Q167" i="2"/>
  <c r="T167" i="2" s="1"/>
  <c r="Q190" i="2"/>
  <c r="T190" i="2" s="1"/>
  <c r="Q172" i="2"/>
  <c r="T172" i="2" s="1"/>
  <c r="Q169" i="2"/>
  <c r="T169" i="2" s="1"/>
  <c r="S80" i="18"/>
  <c r="S70" i="18"/>
  <c r="S73" i="18"/>
  <c r="Y19" i="18"/>
  <c r="S83" i="18"/>
  <c r="Q191" i="2"/>
  <c r="T191" i="2" s="1"/>
  <c r="Q197" i="2"/>
  <c r="T197" i="2" s="1"/>
  <c r="S79" i="18"/>
  <c r="Q196" i="2"/>
  <c r="T196" i="2" s="1"/>
  <c r="S69" i="18"/>
  <c r="S58" i="18"/>
  <c r="AC60" i="18"/>
  <c r="S76" i="18"/>
  <c r="Y65" i="18"/>
  <c r="S75" i="18"/>
  <c r="S60" i="18"/>
  <c r="S67" i="18"/>
  <c r="AD56" i="18"/>
  <c r="Z65" i="18"/>
  <c r="Y60" i="18"/>
  <c r="S68" i="18"/>
  <c r="Y24" i="18"/>
  <c r="Q193" i="2"/>
  <c r="T193" i="2" s="1"/>
  <c r="S72" i="18"/>
  <c r="AD19" i="18"/>
  <c r="W24" i="18"/>
  <c r="AD60" i="18"/>
  <c r="AD10" i="18"/>
  <c r="AD70" i="18"/>
  <c r="T41" i="18"/>
  <c r="T43" i="18"/>
  <c r="T42" i="18"/>
  <c r="T35" i="18"/>
  <c r="T29" i="18"/>
  <c r="T38" i="18"/>
  <c r="T30" i="18"/>
  <c r="T49" i="18"/>
  <c r="T40" i="18"/>
  <c r="T44" i="18"/>
  <c r="T17" i="18"/>
  <c r="T32" i="18"/>
  <c r="T18" i="18"/>
  <c r="T45" i="18"/>
  <c r="T31" i="18"/>
  <c r="T34" i="18"/>
  <c r="T20" i="18"/>
  <c r="T47" i="18"/>
  <c r="T26" i="18"/>
  <c r="T36" i="18"/>
  <c r="T28" i="18"/>
  <c r="Q166" i="2"/>
  <c r="T166" i="2" s="1"/>
  <c r="AC56" i="18"/>
  <c r="AC70" i="18"/>
  <c r="AC19" i="18"/>
  <c r="AC65" i="18"/>
  <c r="Y56" i="18"/>
  <c r="AC24" i="18"/>
  <c r="AD65" i="18"/>
  <c r="AD24" i="18"/>
  <c r="Z10" i="18"/>
  <c r="AA10" i="18"/>
  <c r="AB10" i="18"/>
  <c r="V24" i="18"/>
  <c r="Z19" i="18"/>
  <c r="Q20" i="2"/>
  <c r="T20" i="2" s="1"/>
  <c r="AA19" i="18"/>
  <c r="Z70" i="18"/>
  <c r="Z60" i="18"/>
  <c r="Z56" i="18"/>
  <c r="Z24" i="18"/>
  <c r="AB60" i="18"/>
  <c r="T25" i="18"/>
  <c r="AC10" i="18"/>
  <c r="V70" i="18"/>
  <c r="T53" i="18"/>
  <c r="Q19" i="2"/>
  <c r="T19" i="2" s="1"/>
  <c r="Q79" i="2"/>
  <c r="T79" i="2" s="1"/>
  <c r="Q30" i="2"/>
  <c r="T30" i="2" s="1"/>
  <c r="Q62" i="2"/>
  <c r="T62" i="2" s="1"/>
  <c r="AA81" i="18"/>
  <c r="AA70" i="18"/>
  <c r="AA65" i="18"/>
  <c r="Q18" i="2"/>
  <c r="T18" i="2" s="1"/>
  <c r="Q58" i="2"/>
  <c r="T58" i="2" s="1"/>
  <c r="Q57" i="2"/>
  <c r="T57" i="2" s="1"/>
  <c r="AB65" i="18"/>
  <c r="T62" i="18"/>
  <c r="T23" i="18"/>
  <c r="Q74" i="2"/>
  <c r="T74" i="2" s="1"/>
  <c r="X56" i="18"/>
  <c r="Q88" i="2"/>
  <c r="T88" i="2" s="1"/>
  <c r="Q53" i="2"/>
  <c r="T53" i="2" s="1"/>
  <c r="X65" i="18"/>
  <c r="Q25" i="2"/>
  <c r="T25" i="2" s="1"/>
  <c r="AA24" i="18"/>
  <c r="Q55" i="2"/>
  <c r="T55" i="2" s="1"/>
  <c r="Q40" i="2"/>
  <c r="T40" i="2" s="1"/>
  <c r="T37" i="18"/>
  <c r="T39" i="18"/>
  <c r="X60" i="18"/>
  <c r="Q22" i="2"/>
  <c r="T22" i="2" s="1"/>
  <c r="Q78" i="2"/>
  <c r="T78" i="2" s="1"/>
  <c r="T74" i="18"/>
  <c r="AB19" i="18"/>
  <c r="A99" i="18"/>
  <c r="Q31" i="2"/>
  <c r="T31" i="2" s="1"/>
  <c r="Q44" i="2"/>
  <c r="T44" i="2" s="1"/>
  <c r="Q47" i="2"/>
  <c r="T47" i="2" s="1"/>
  <c r="Q32" i="2"/>
  <c r="T32" i="2" s="1"/>
  <c r="Q48" i="2"/>
  <c r="T48" i="2" s="1"/>
  <c r="Q65" i="2"/>
  <c r="T65" i="2" s="1"/>
  <c r="Q71" i="2"/>
  <c r="T71" i="2" s="1"/>
  <c r="Q43" i="2"/>
  <c r="T43" i="2" s="1"/>
  <c r="Q36" i="2"/>
  <c r="T36" i="2" s="1"/>
  <c r="Q195" i="2"/>
  <c r="T195" i="2" s="1"/>
  <c r="Q82" i="2"/>
  <c r="T82" i="2" s="1"/>
  <c r="Q69" i="2"/>
  <c r="T69" i="2" s="1"/>
  <c r="Q23" i="2"/>
  <c r="T23" i="2" s="1"/>
  <c r="Q29" i="2"/>
  <c r="T29" i="2" s="1"/>
  <c r="Q50" i="2"/>
  <c r="T50" i="2" s="1"/>
  <c r="Q76" i="2"/>
  <c r="T76" i="2" s="1"/>
  <c r="Q35" i="2"/>
  <c r="T35" i="2" s="1"/>
  <c r="Q56" i="2"/>
  <c r="T56" i="2" s="1"/>
  <c r="Q171" i="2"/>
  <c r="T171" i="2" s="1"/>
  <c r="Q77" i="2"/>
  <c r="T77" i="2" s="1"/>
  <c r="Q24" i="2"/>
  <c r="T24" i="2" s="1"/>
  <c r="Q73" i="2"/>
  <c r="T73" i="2" s="1"/>
  <c r="Q75" i="2"/>
  <c r="T75" i="2" s="1"/>
  <c r="Q68" i="2"/>
  <c r="T68" i="2" s="1"/>
  <c r="Q27" i="2"/>
  <c r="T27" i="2" s="1"/>
  <c r="Q83" i="2"/>
  <c r="Q54" i="2"/>
  <c r="T54" i="2" s="1"/>
  <c r="Q34" i="2"/>
  <c r="T34" i="2" s="1"/>
  <c r="Q89" i="2"/>
  <c r="T89" i="2" s="1"/>
  <c r="Q86" i="2"/>
  <c r="T86" i="2" s="1"/>
  <c r="Q63" i="2"/>
  <c r="T63" i="2" s="1"/>
  <c r="Q59" i="2"/>
  <c r="T59" i="2" s="1"/>
  <c r="Q72" i="2"/>
  <c r="T72" i="2" s="1"/>
  <c r="Q39" i="2"/>
  <c r="T39" i="2" s="1"/>
  <c r="Q41" i="2"/>
  <c r="T41" i="2" s="1"/>
  <c r="Q33" i="2"/>
  <c r="T33" i="2" s="1"/>
  <c r="Q188" i="2"/>
  <c r="T188" i="2" s="1"/>
  <c r="Q42" i="2"/>
  <c r="T42" i="2" s="1"/>
  <c r="Q70" i="2"/>
  <c r="T70" i="2" s="1"/>
  <c r="Q46" i="2"/>
  <c r="T46" i="2" s="1"/>
  <c r="Q194" i="2"/>
  <c r="T194" i="2" s="1"/>
  <c r="Q60" i="2"/>
  <c r="T60" i="2" s="1"/>
  <c r="Q64" i="2"/>
  <c r="T64" i="2" s="1"/>
  <c r="Q51" i="2"/>
  <c r="T51" i="2" s="1"/>
  <c r="Q80" i="2"/>
  <c r="T80" i="2" s="1"/>
  <c r="Q28" i="2"/>
  <c r="T28" i="2" s="1"/>
  <c r="Q49" i="2"/>
  <c r="T49" i="2" s="1"/>
  <c r="Q52" i="2"/>
  <c r="T52" i="2" s="1"/>
  <c r="Q26" i="2"/>
  <c r="T26" i="2" s="1"/>
  <c r="Q38" i="2"/>
  <c r="T38" i="2" s="1"/>
  <c r="Q61" i="2"/>
  <c r="T61" i="2" s="1"/>
  <c r="Q21" i="2"/>
  <c r="T21" i="2" s="1"/>
  <c r="Q37" i="2"/>
  <c r="T37" i="2" s="1"/>
  <c r="Q45" i="2"/>
  <c r="T45" i="2" s="1"/>
  <c r="Q66" i="2"/>
  <c r="T66" i="2" s="1"/>
  <c r="Q67" i="2"/>
  <c r="T67" i="2" s="1"/>
  <c r="C89" i="11"/>
  <c r="A90" i="11"/>
  <c r="D88" i="11"/>
  <c r="E88" i="11"/>
  <c r="A91" i="10"/>
  <c r="C90" i="10"/>
  <c r="E89" i="10"/>
  <c r="D89" i="10"/>
  <c r="A100" i="2"/>
  <c r="T93" i="2" l="1"/>
  <c r="T83" i="2"/>
  <c r="T95" i="2"/>
  <c r="T94" i="2"/>
  <c r="T92" i="2"/>
  <c r="T87" i="2"/>
  <c r="Z97" i="2"/>
  <c r="H98" i="2"/>
  <c r="Z98" i="2"/>
  <c r="Z96" i="2"/>
  <c r="Q91" i="2"/>
  <c r="T91" i="2" s="1"/>
  <c r="Q85" i="2"/>
  <c r="T85" i="2" s="1"/>
  <c r="AB81" i="18"/>
  <c r="Q84" i="2"/>
  <c r="T84" i="2" s="1"/>
  <c r="Q81" i="2"/>
  <c r="T81" i="2" s="1"/>
  <c r="S84" i="18"/>
  <c r="T84" i="18" s="1"/>
  <c r="AC81" i="18"/>
  <c r="F98" i="2"/>
  <c r="L98" i="2"/>
  <c r="S98" i="2" s="1"/>
  <c r="Q90" i="2"/>
  <c r="T90" i="2" s="1"/>
  <c r="Z81" i="18"/>
  <c r="K98" i="2"/>
  <c r="Y98" i="2" s="1"/>
  <c r="I98" i="2"/>
  <c r="O98" i="2"/>
  <c r="AC98" i="2" s="1"/>
  <c r="A93" i="12"/>
  <c r="C92" i="12"/>
  <c r="D91" i="12"/>
  <c r="D99" i="2" s="1"/>
  <c r="E91" i="12"/>
  <c r="E99" i="2" s="1"/>
  <c r="P98" i="2"/>
  <c r="AD98" i="2" s="1"/>
  <c r="B98" i="2"/>
  <c r="C98" i="2" s="1"/>
  <c r="P97" i="2"/>
  <c r="AD97" i="2" s="1"/>
  <c r="O97" i="2"/>
  <c r="AC97" i="2" s="1"/>
  <c r="K97" i="2"/>
  <c r="Y97" i="2" s="1"/>
  <c r="M97" i="2"/>
  <c r="F97" i="2"/>
  <c r="I97" i="2"/>
  <c r="H97" i="2"/>
  <c r="B97" i="2"/>
  <c r="C97" i="2" s="1"/>
  <c r="L97" i="2"/>
  <c r="O96" i="2"/>
  <c r="AC96" i="2" s="1"/>
  <c r="P96" i="2"/>
  <c r="AD96" i="2" s="1"/>
  <c r="F96" i="2"/>
  <c r="L96" i="2"/>
  <c r="H96" i="2"/>
  <c r="I96" i="2"/>
  <c r="K96" i="2"/>
  <c r="Y96" i="2" s="1"/>
  <c r="B96" i="2"/>
  <c r="C96" i="2" s="1"/>
  <c r="M96" i="2"/>
  <c r="M98" i="2"/>
  <c r="R98" i="2" s="1"/>
  <c r="T73" i="18"/>
  <c r="T70" i="18"/>
  <c r="T69" i="18"/>
  <c r="T72" i="18"/>
  <c r="T67" i="18"/>
  <c r="T51" i="18"/>
  <c r="T21" i="18"/>
  <c r="T87" i="18"/>
  <c r="U19" i="18"/>
  <c r="T55" i="18"/>
  <c r="T61" i="18"/>
  <c r="T79" i="18"/>
  <c r="T58" i="18"/>
  <c r="T60" i="18"/>
  <c r="T66" i="18"/>
  <c r="T56" i="18"/>
  <c r="U65" i="18"/>
  <c r="T48" i="18"/>
  <c r="U56" i="18"/>
  <c r="U70" i="18"/>
  <c r="T33" i="18"/>
  <c r="T86" i="18"/>
  <c r="T82" i="18"/>
  <c r="T46" i="18"/>
  <c r="T83" i="18"/>
  <c r="U10" i="18"/>
  <c r="U24" i="18"/>
  <c r="T57" i="18"/>
  <c r="T64" i="18"/>
  <c r="T68" i="18"/>
  <c r="U81" i="18"/>
  <c r="U60" i="18"/>
  <c r="T80" i="18"/>
  <c r="T81" i="18"/>
  <c r="T24" i="18"/>
  <c r="T63" i="18"/>
  <c r="T78" i="18"/>
  <c r="T77" i="18"/>
  <c r="T71" i="18"/>
  <c r="T50" i="18"/>
  <c r="T76" i="18"/>
  <c r="T54" i="18"/>
  <c r="K99" i="2"/>
  <c r="X24" i="18"/>
  <c r="T52" i="18"/>
  <c r="T27" i="18"/>
  <c r="X81" i="18"/>
  <c r="T88" i="18"/>
  <c r="T16" i="18"/>
  <c r="T89" i="18"/>
  <c r="T65" i="18"/>
  <c r="AB24" i="18"/>
  <c r="T22" i="18"/>
  <c r="T91" i="18"/>
  <c r="AB70" i="18"/>
  <c r="T85" i="18"/>
  <c r="T92" i="18"/>
  <c r="AB56" i="18"/>
  <c r="T59" i="18"/>
  <c r="T19" i="18"/>
  <c r="X19" i="18"/>
  <c r="X70" i="18"/>
  <c r="T15" i="18"/>
  <c r="X10" i="18"/>
  <c r="T75" i="18"/>
  <c r="A100" i="18"/>
  <c r="A91" i="11"/>
  <c r="C90" i="11"/>
  <c r="D89" i="11"/>
  <c r="E89" i="11"/>
  <c r="E90" i="10"/>
  <c r="D90" i="10"/>
  <c r="A92" i="10"/>
  <c r="C91" i="10"/>
  <c r="A101" i="2"/>
  <c r="Y99" i="2" l="1"/>
  <c r="Z99" i="2"/>
  <c r="F99" i="2"/>
  <c r="T90" i="18"/>
  <c r="M99" i="2"/>
  <c r="R99" i="2" s="1"/>
  <c r="H99" i="2"/>
  <c r="P99" i="2"/>
  <c r="AD99" i="2" s="1"/>
  <c r="B99" i="2"/>
  <c r="C99" i="2" s="1"/>
  <c r="O99" i="2"/>
  <c r="AC99" i="2" s="1"/>
  <c r="S95" i="18"/>
  <c r="J98" i="2"/>
  <c r="Q98" i="2" s="1"/>
  <c r="I99" i="2"/>
  <c r="L99" i="2"/>
  <c r="S99" i="2" s="1"/>
  <c r="G98" i="2"/>
  <c r="N98" i="2"/>
  <c r="S96" i="2"/>
  <c r="S93" i="18"/>
  <c r="N97" i="2"/>
  <c r="R97" i="2"/>
  <c r="J96" i="2"/>
  <c r="S97" i="2"/>
  <c r="S94" i="18"/>
  <c r="R96" i="2"/>
  <c r="G96" i="2"/>
  <c r="N96" i="2"/>
  <c r="G97" i="2"/>
  <c r="J97" i="2"/>
  <c r="E92" i="12"/>
  <c r="E100" i="2" s="1"/>
  <c r="D92" i="12"/>
  <c r="D100" i="2" s="1"/>
  <c r="A94" i="12"/>
  <c r="C93" i="12"/>
  <c r="A101" i="18"/>
  <c r="D90" i="11"/>
  <c r="E90" i="11"/>
  <c r="C91" i="11"/>
  <c r="A92" i="11"/>
  <c r="E91" i="10"/>
  <c r="D91" i="10"/>
  <c r="A93" i="10"/>
  <c r="C92" i="10"/>
  <c r="A102" i="2"/>
  <c r="T98" i="2" l="1"/>
  <c r="I100" i="2"/>
  <c r="Z100" i="2"/>
  <c r="J99" i="2"/>
  <c r="Q99" i="2" s="1"/>
  <c r="G99" i="2"/>
  <c r="N99" i="2"/>
  <c r="T95" i="18"/>
  <c r="H100" i="2"/>
  <c r="K100" i="2"/>
  <c r="Y100" i="2" s="1"/>
  <c r="P100" i="2"/>
  <c r="AD100" i="2" s="1"/>
  <c r="O100" i="2"/>
  <c r="AC100" i="2" s="1"/>
  <c r="D93" i="12"/>
  <c r="D101" i="2" s="1"/>
  <c r="E93" i="12"/>
  <c r="E101" i="2" s="1"/>
  <c r="Q97" i="2"/>
  <c r="T97" i="2" s="1"/>
  <c r="Q96" i="2"/>
  <c r="T96" i="2" s="1"/>
  <c r="L100" i="2"/>
  <c r="S100" i="2" s="1"/>
  <c r="B100" i="2"/>
  <c r="C100" i="2" s="1"/>
  <c r="C94" i="12"/>
  <c r="A95" i="12"/>
  <c r="F100" i="2"/>
  <c r="M100" i="2"/>
  <c r="R100" i="2" s="1"/>
  <c r="S96" i="18"/>
  <c r="A102" i="18"/>
  <c r="C92" i="11"/>
  <c r="A93" i="11"/>
  <c r="E91" i="11"/>
  <c r="D91" i="11"/>
  <c r="D92" i="10"/>
  <c r="E92" i="10"/>
  <c r="C93" i="10"/>
  <c r="A94" i="10"/>
  <c r="A103" i="2"/>
  <c r="G100" i="2" l="1"/>
  <c r="P101" i="2"/>
  <c r="AD101" i="2" s="1"/>
  <c r="Z101" i="2"/>
  <c r="T99" i="2"/>
  <c r="N100" i="2"/>
  <c r="L101" i="2"/>
  <c r="S101" i="2" s="1"/>
  <c r="M101" i="2"/>
  <c r="R101" i="2" s="1"/>
  <c r="O101" i="2"/>
  <c r="AC101" i="2" s="1"/>
  <c r="B101" i="2"/>
  <c r="C101" i="2" s="1"/>
  <c r="K101" i="2"/>
  <c r="Y101" i="2" s="1"/>
  <c r="H101" i="2"/>
  <c r="T93" i="18"/>
  <c r="S97" i="18"/>
  <c r="F101" i="2"/>
  <c r="I101" i="2"/>
  <c r="T94" i="18"/>
  <c r="D94" i="12"/>
  <c r="D102" i="2" s="1"/>
  <c r="E94" i="12"/>
  <c r="E102" i="2" s="1"/>
  <c r="J100" i="2"/>
  <c r="A96" i="12"/>
  <c r="C95" i="12"/>
  <c r="T96" i="18"/>
  <c r="A103" i="18"/>
  <c r="C93" i="11"/>
  <c r="A94" i="11"/>
  <c r="D92" i="11"/>
  <c r="E92" i="11"/>
  <c r="A95" i="10"/>
  <c r="C94" i="10"/>
  <c r="E93" i="10"/>
  <c r="D93" i="10"/>
  <c r="A104" i="2"/>
  <c r="B102" i="2" l="1"/>
  <c r="C102" i="2" s="1"/>
  <c r="Z102" i="2"/>
  <c r="J101" i="2"/>
  <c r="Q101" i="2" s="1"/>
  <c r="N101" i="2"/>
  <c r="K102" i="2"/>
  <c r="Y102" i="2" s="1"/>
  <c r="I102" i="2"/>
  <c r="G101" i="2"/>
  <c r="Q100" i="2"/>
  <c r="T100" i="2" s="1"/>
  <c r="O102" i="2"/>
  <c r="AC102" i="2" s="1"/>
  <c r="M102" i="2"/>
  <c r="R102" i="2" s="1"/>
  <c r="E95" i="12"/>
  <c r="E103" i="2" s="1"/>
  <c r="D95" i="12"/>
  <c r="D103" i="2" s="1"/>
  <c r="P102" i="2"/>
  <c r="AD102" i="2" s="1"/>
  <c r="L102" i="2"/>
  <c r="S102" i="2" s="1"/>
  <c r="A97" i="12"/>
  <c r="C96" i="12"/>
  <c r="F102" i="2"/>
  <c r="H102" i="2"/>
  <c r="S98" i="18"/>
  <c r="T97" i="18"/>
  <c r="A104" i="18"/>
  <c r="A95" i="11"/>
  <c r="C94" i="11"/>
  <c r="E93" i="11"/>
  <c r="D93" i="11"/>
  <c r="D94" i="10"/>
  <c r="E94" i="10"/>
  <c r="C95" i="10"/>
  <c r="A96" i="10"/>
  <c r="A105" i="2"/>
  <c r="T101" i="2" l="1"/>
  <c r="B103" i="2"/>
  <c r="C103" i="2" s="1"/>
  <c r="Z103" i="2"/>
  <c r="P103" i="2"/>
  <c r="AD103" i="2" s="1"/>
  <c r="O103" i="2"/>
  <c r="AC103" i="2" s="1"/>
  <c r="K103" i="2"/>
  <c r="Y103" i="2" s="1"/>
  <c r="M103" i="2"/>
  <c r="R103" i="2" s="1"/>
  <c r="F103" i="2"/>
  <c r="I103" i="2"/>
  <c r="H103" i="2"/>
  <c r="G102" i="2"/>
  <c r="L103" i="2"/>
  <c r="S103" i="2" s="1"/>
  <c r="N102" i="2"/>
  <c r="D96" i="12"/>
  <c r="D104" i="2" s="1"/>
  <c r="E96" i="12"/>
  <c r="E104" i="2" s="1"/>
  <c r="S99" i="18"/>
  <c r="J102" i="2"/>
  <c r="Q102" i="2" s="1"/>
  <c r="C97" i="12"/>
  <c r="A98" i="12"/>
  <c r="T98" i="18"/>
  <c r="A105" i="18"/>
  <c r="E94" i="11"/>
  <c r="D94" i="11"/>
  <c r="A96" i="11"/>
  <c r="C95" i="11"/>
  <c r="C96" i="10"/>
  <c r="A97" i="10"/>
  <c r="E95" i="10"/>
  <c r="D95" i="10"/>
  <c r="A106" i="2"/>
  <c r="T102" i="2" l="1"/>
  <c r="Z104" i="2"/>
  <c r="N103" i="2"/>
  <c r="G103" i="2"/>
  <c r="J103" i="2"/>
  <c r="Q103" i="2" s="1"/>
  <c r="K104" i="2"/>
  <c r="Y104" i="2" s="1"/>
  <c r="O104" i="2"/>
  <c r="AC104" i="2" s="1"/>
  <c r="H104" i="2"/>
  <c r="B104" i="2"/>
  <c r="C104" i="2" s="1"/>
  <c r="L104" i="2"/>
  <c r="S104" i="2" s="1"/>
  <c r="I104" i="2"/>
  <c r="E97" i="12"/>
  <c r="E105" i="2" s="1"/>
  <c r="D97" i="12"/>
  <c r="D105" i="2" s="1"/>
  <c r="F104" i="2"/>
  <c r="M104" i="2"/>
  <c r="R104" i="2" s="1"/>
  <c r="P104" i="2"/>
  <c r="AD104" i="2" s="1"/>
  <c r="A99" i="12"/>
  <c r="C98" i="12"/>
  <c r="S100" i="18"/>
  <c r="T99" i="18"/>
  <c r="A106" i="18"/>
  <c r="E95" i="11"/>
  <c r="D95" i="11"/>
  <c r="A97" i="11"/>
  <c r="C96" i="11"/>
  <c r="C97" i="10"/>
  <c r="A98" i="10"/>
  <c r="D96" i="10"/>
  <c r="E96" i="10"/>
  <c r="A107" i="2"/>
  <c r="Z105" i="2" l="1"/>
  <c r="T103" i="2"/>
  <c r="G104" i="2"/>
  <c r="O105" i="2"/>
  <c r="AC105" i="2" s="1"/>
  <c r="B105" i="2"/>
  <c r="C105" i="2" s="1"/>
  <c r="F105" i="2"/>
  <c r="H105" i="2"/>
  <c r="J104" i="2"/>
  <c r="Q104" i="2" s="1"/>
  <c r="K105" i="2"/>
  <c r="Y105" i="2" s="1"/>
  <c r="L105" i="2"/>
  <c r="S105" i="2" s="1"/>
  <c r="P105" i="2"/>
  <c r="AD105" i="2" s="1"/>
  <c r="S101" i="18"/>
  <c r="I105" i="2"/>
  <c r="M105" i="2"/>
  <c r="R105" i="2" s="1"/>
  <c r="N104" i="2"/>
  <c r="D98" i="12"/>
  <c r="D106" i="2" s="1"/>
  <c r="E98" i="12"/>
  <c r="E106" i="2" s="1"/>
  <c r="C99" i="12"/>
  <c r="A100" i="12"/>
  <c r="T100" i="18"/>
  <c r="A107" i="18"/>
  <c r="D96" i="11"/>
  <c r="E96" i="11"/>
  <c r="C97" i="11"/>
  <c r="A98" i="11"/>
  <c r="A99" i="10"/>
  <c r="C98" i="10"/>
  <c r="D97" i="10"/>
  <c r="E97" i="10"/>
  <c r="A108" i="2"/>
  <c r="Z106" i="2" l="1"/>
  <c r="T104" i="2"/>
  <c r="N105" i="2"/>
  <c r="F106" i="2"/>
  <c r="O106" i="2"/>
  <c r="AC106" i="2" s="1"/>
  <c r="P106" i="2"/>
  <c r="AD106" i="2" s="1"/>
  <c r="K106" i="2"/>
  <c r="Y106" i="2" s="1"/>
  <c r="J105" i="2"/>
  <c r="Q105" i="2" s="1"/>
  <c r="L106" i="2"/>
  <c r="S106" i="2" s="1"/>
  <c r="G105" i="2"/>
  <c r="T105" i="2" s="1"/>
  <c r="H106" i="2"/>
  <c r="B106" i="2"/>
  <c r="C106" i="2" s="1"/>
  <c r="A101" i="12"/>
  <c r="C100" i="12"/>
  <c r="I106" i="2"/>
  <c r="M106" i="2"/>
  <c r="R106" i="2" s="1"/>
  <c r="E99" i="12"/>
  <c r="E107" i="2" s="1"/>
  <c r="D99" i="12"/>
  <c r="D107" i="2" s="1"/>
  <c r="T101" i="18"/>
  <c r="A108" i="18"/>
  <c r="A99" i="11"/>
  <c r="C98" i="11"/>
  <c r="E97" i="11"/>
  <c r="D97" i="11"/>
  <c r="D98" i="10"/>
  <c r="E98" i="10"/>
  <c r="C99" i="10"/>
  <c r="A100" i="10"/>
  <c r="A109" i="2"/>
  <c r="Z107" i="2" l="1"/>
  <c r="S102" i="18"/>
  <c r="T102" i="18" s="1"/>
  <c r="G106" i="2"/>
  <c r="J106" i="2"/>
  <c r="Q106" i="2" s="1"/>
  <c r="L107" i="2"/>
  <c r="S107" i="2" s="1"/>
  <c r="N106" i="2"/>
  <c r="H107" i="2"/>
  <c r="F107" i="2"/>
  <c r="S103" i="18"/>
  <c r="I107" i="2"/>
  <c r="B107" i="2"/>
  <c r="C107" i="2" s="1"/>
  <c r="O107" i="2"/>
  <c r="AC107" i="2" s="1"/>
  <c r="P107" i="2"/>
  <c r="AD107" i="2" s="1"/>
  <c r="K107" i="2"/>
  <c r="Y107" i="2" s="1"/>
  <c r="M107" i="2"/>
  <c r="R107" i="2" s="1"/>
  <c r="A102" i="12"/>
  <c r="C101" i="12"/>
  <c r="E100" i="12"/>
  <c r="E108" i="2" s="1"/>
  <c r="D100" i="12"/>
  <c r="D108" i="2" s="1"/>
  <c r="A109" i="18"/>
  <c r="E98" i="11"/>
  <c r="D98" i="11"/>
  <c r="A100" i="11"/>
  <c r="C99" i="11"/>
  <c r="C100" i="10"/>
  <c r="A101" i="10"/>
  <c r="E99" i="10"/>
  <c r="D99" i="10"/>
  <c r="A110" i="2"/>
  <c r="M108" i="2" l="1"/>
  <c r="R108" i="2" s="1"/>
  <c r="Z108" i="2"/>
  <c r="T106" i="2"/>
  <c r="S104" i="18"/>
  <c r="L108" i="2"/>
  <c r="S108" i="2" s="1"/>
  <c r="O108" i="2"/>
  <c r="AC108" i="2" s="1"/>
  <c r="F108" i="2"/>
  <c r="B108" i="2"/>
  <c r="C108" i="2" s="1"/>
  <c r="H108" i="2"/>
  <c r="P108" i="2"/>
  <c r="AD108" i="2" s="1"/>
  <c r="I108" i="2"/>
  <c r="G107" i="2"/>
  <c r="J107" i="2"/>
  <c r="Q107" i="2" s="1"/>
  <c r="N107" i="2"/>
  <c r="K108" i="2"/>
  <c r="Y108" i="2" s="1"/>
  <c r="D101" i="12"/>
  <c r="D109" i="2" s="1"/>
  <c r="E101" i="12"/>
  <c r="E109" i="2" s="1"/>
  <c r="A103" i="12"/>
  <c r="C102" i="12"/>
  <c r="A110" i="18"/>
  <c r="E99" i="11"/>
  <c r="D99" i="11"/>
  <c r="A101" i="11"/>
  <c r="C100" i="11"/>
  <c r="C101" i="10"/>
  <c r="A102" i="10"/>
  <c r="D100" i="10"/>
  <c r="E100" i="10"/>
  <c r="A111" i="2"/>
  <c r="K109" i="2" l="1"/>
  <c r="Y109" i="2" s="1"/>
  <c r="Z109" i="2"/>
  <c r="T107" i="2"/>
  <c r="T103" i="18"/>
  <c r="S105" i="18"/>
  <c r="N108" i="2"/>
  <c r="G108" i="2"/>
  <c r="I109" i="2"/>
  <c r="J108" i="2"/>
  <c r="Q108" i="2" s="1"/>
  <c r="L109" i="2"/>
  <c r="S109" i="2" s="1"/>
  <c r="F109" i="2"/>
  <c r="H109" i="2"/>
  <c r="P109" i="2"/>
  <c r="AD109" i="2" s="1"/>
  <c r="C103" i="12"/>
  <c r="A104" i="12"/>
  <c r="M109" i="2"/>
  <c r="R109" i="2" s="1"/>
  <c r="B109" i="2"/>
  <c r="C109" i="2" s="1"/>
  <c r="O109" i="2"/>
  <c r="AC109" i="2" s="1"/>
  <c r="E102" i="12"/>
  <c r="E110" i="2" s="1"/>
  <c r="D102" i="12"/>
  <c r="D110" i="2" s="1"/>
  <c r="T104" i="18"/>
  <c r="A111" i="18"/>
  <c r="D100" i="11"/>
  <c r="E100" i="11"/>
  <c r="C101" i="11"/>
  <c r="A102" i="11"/>
  <c r="A103" i="10"/>
  <c r="C102" i="10"/>
  <c r="D101" i="10"/>
  <c r="E101" i="10"/>
  <c r="A112" i="2"/>
  <c r="T108" i="2" l="1"/>
  <c r="P110" i="2"/>
  <c r="AD110" i="2" s="1"/>
  <c r="Z110" i="2"/>
  <c r="L110" i="2"/>
  <c r="S110" i="2" s="1"/>
  <c r="B110" i="2"/>
  <c r="C110" i="2" s="1"/>
  <c r="N109" i="2"/>
  <c r="G109" i="2"/>
  <c r="S106" i="18"/>
  <c r="M110" i="2"/>
  <c r="R110" i="2" s="1"/>
  <c r="J109" i="2"/>
  <c r="Q109" i="2" s="1"/>
  <c r="K110" i="2"/>
  <c r="Y110" i="2" s="1"/>
  <c r="D103" i="12"/>
  <c r="D111" i="2" s="1"/>
  <c r="E103" i="12"/>
  <c r="E111" i="2" s="1"/>
  <c r="F110" i="2"/>
  <c r="O110" i="2"/>
  <c r="AC110" i="2" s="1"/>
  <c r="I110" i="2"/>
  <c r="H110" i="2"/>
  <c r="A105" i="12"/>
  <c r="C104" i="12"/>
  <c r="T105" i="18"/>
  <c r="S107" i="18"/>
  <c r="A112" i="18"/>
  <c r="A103" i="11"/>
  <c r="C102" i="11"/>
  <c r="E101" i="11"/>
  <c r="D101" i="11"/>
  <c r="D102" i="10"/>
  <c r="E102" i="10"/>
  <c r="A104" i="10"/>
  <c r="C103" i="10"/>
  <c r="A113" i="2"/>
  <c r="T109" i="2" l="1"/>
  <c r="O111" i="2"/>
  <c r="AC111" i="2" s="1"/>
  <c r="Z111" i="2"/>
  <c r="H111" i="2"/>
  <c r="G110" i="2"/>
  <c r="J110" i="2"/>
  <c r="Q110" i="2" s="1"/>
  <c r="L111" i="2"/>
  <c r="S111" i="2" s="1"/>
  <c r="P111" i="2"/>
  <c r="AD111" i="2" s="1"/>
  <c r="B111" i="2"/>
  <c r="C111" i="2" s="1"/>
  <c r="N110" i="2"/>
  <c r="C105" i="12"/>
  <c r="A106" i="12"/>
  <c r="I111" i="2"/>
  <c r="M111" i="2"/>
  <c r="R111" i="2" s="1"/>
  <c r="E104" i="12"/>
  <c r="E112" i="2" s="1"/>
  <c r="D104" i="12"/>
  <c r="D112" i="2" s="1"/>
  <c r="F111" i="2"/>
  <c r="K111" i="2"/>
  <c r="Y111" i="2" s="1"/>
  <c r="A113" i="18"/>
  <c r="E102" i="11"/>
  <c r="D102" i="11"/>
  <c r="C103" i="11"/>
  <c r="A104" i="11"/>
  <c r="E103" i="10"/>
  <c r="D103" i="10"/>
  <c r="A105" i="10"/>
  <c r="C104" i="10"/>
  <c r="A114" i="2"/>
  <c r="T110" i="2" l="1"/>
  <c r="L112" i="2"/>
  <c r="S112" i="2" s="1"/>
  <c r="Z112" i="2"/>
  <c r="G111" i="2"/>
  <c r="S108" i="18"/>
  <c r="F112" i="2"/>
  <c r="T106" i="18"/>
  <c r="M112" i="2"/>
  <c r="R112" i="2" s="1"/>
  <c r="B112" i="2"/>
  <c r="C112" i="2" s="1"/>
  <c r="N111" i="2"/>
  <c r="P112" i="2"/>
  <c r="AD112" i="2" s="1"/>
  <c r="I112" i="2"/>
  <c r="J111" i="2"/>
  <c r="Q111" i="2" s="1"/>
  <c r="H112" i="2"/>
  <c r="O112" i="2"/>
  <c r="AC112" i="2" s="1"/>
  <c r="C106" i="12"/>
  <c r="A107" i="12"/>
  <c r="K112" i="2"/>
  <c r="Y112" i="2" s="1"/>
  <c r="D105" i="12"/>
  <c r="D113" i="2" s="1"/>
  <c r="E105" i="12"/>
  <c r="E113" i="2" s="1"/>
  <c r="T107" i="18"/>
  <c r="S109" i="18"/>
  <c r="A114" i="18"/>
  <c r="C104" i="11"/>
  <c r="A105" i="11"/>
  <c r="E103" i="11"/>
  <c r="D103" i="11"/>
  <c r="D104" i="10"/>
  <c r="E104" i="10"/>
  <c r="C105" i="10"/>
  <c r="A106" i="10"/>
  <c r="A115" i="2"/>
  <c r="K113" i="2" l="1"/>
  <c r="Y113" i="2" s="1"/>
  <c r="Z113" i="2"/>
  <c r="T111" i="2"/>
  <c r="T108" i="18"/>
  <c r="J112" i="2"/>
  <c r="Q112" i="2" s="1"/>
  <c r="G112" i="2"/>
  <c r="M113" i="2"/>
  <c r="R113" i="2" s="1"/>
  <c r="P113" i="2"/>
  <c r="AD113" i="2" s="1"/>
  <c r="L113" i="2"/>
  <c r="S113" i="2" s="1"/>
  <c r="B113" i="2"/>
  <c r="C113" i="2" s="1"/>
  <c r="O113" i="2"/>
  <c r="AC113" i="2" s="1"/>
  <c r="I113" i="2"/>
  <c r="N112" i="2"/>
  <c r="C107" i="12"/>
  <c r="A108" i="12"/>
  <c r="F113" i="2"/>
  <c r="H113" i="2"/>
  <c r="E106" i="12"/>
  <c r="E114" i="2" s="1"/>
  <c r="D106" i="12"/>
  <c r="D114" i="2" s="1"/>
  <c r="A115" i="18"/>
  <c r="C105" i="11"/>
  <c r="A106" i="11"/>
  <c r="D104" i="11"/>
  <c r="E104" i="11"/>
  <c r="A107" i="10"/>
  <c r="C106" i="10"/>
  <c r="E105" i="10"/>
  <c r="D105" i="10"/>
  <c r="A116" i="2"/>
  <c r="T112" i="2" l="1"/>
  <c r="Z114" i="2"/>
  <c r="S110" i="18"/>
  <c r="N113" i="2"/>
  <c r="T109" i="18"/>
  <c r="P114" i="2"/>
  <c r="AD114" i="2" s="1"/>
  <c r="B114" i="2"/>
  <c r="C114" i="2" s="1"/>
  <c r="K114" i="2"/>
  <c r="Y114" i="2" s="1"/>
  <c r="H114" i="2"/>
  <c r="G113" i="2"/>
  <c r="E107" i="12"/>
  <c r="E115" i="2" s="1"/>
  <c r="D107" i="12"/>
  <c r="D115" i="2" s="1"/>
  <c r="F114" i="2"/>
  <c r="M114" i="2"/>
  <c r="R114" i="2" s="1"/>
  <c r="O114" i="2"/>
  <c r="AC114" i="2" s="1"/>
  <c r="I114" i="2"/>
  <c r="L114" i="2"/>
  <c r="S114" i="2" s="1"/>
  <c r="J113" i="2"/>
  <c r="Q113" i="2" s="1"/>
  <c r="A109" i="12"/>
  <c r="C108" i="12"/>
  <c r="A116" i="18"/>
  <c r="A107" i="11"/>
  <c r="C106" i="11"/>
  <c r="D105" i="11"/>
  <c r="E105" i="11"/>
  <c r="E106" i="10"/>
  <c r="D106" i="10"/>
  <c r="A108" i="10"/>
  <c r="C107" i="10"/>
  <c r="A117" i="2"/>
  <c r="T113" i="2" l="1"/>
  <c r="B115" i="2"/>
  <c r="C115" i="2" s="1"/>
  <c r="Z115" i="2"/>
  <c r="N114" i="2"/>
  <c r="L115" i="2"/>
  <c r="S115" i="2" s="1"/>
  <c r="I115" i="2"/>
  <c r="O115" i="2"/>
  <c r="AC115" i="2" s="1"/>
  <c r="H115" i="2"/>
  <c r="F115" i="2"/>
  <c r="P115" i="2"/>
  <c r="AD115" i="2" s="1"/>
  <c r="M115" i="2"/>
  <c r="R115" i="2" s="1"/>
  <c r="K115" i="2"/>
  <c r="Y115" i="2" s="1"/>
  <c r="G114" i="2"/>
  <c r="J114" i="2"/>
  <c r="Q114" i="2" s="1"/>
  <c r="S111" i="18"/>
  <c r="D108" i="12"/>
  <c r="D116" i="2" s="1"/>
  <c r="E108" i="12"/>
  <c r="E116" i="2" s="1"/>
  <c r="A110" i="12"/>
  <c r="C109" i="12"/>
  <c r="S112" i="18"/>
  <c r="A117" i="18"/>
  <c r="D106" i="11"/>
  <c r="E106" i="11"/>
  <c r="C107" i="11"/>
  <c r="A108" i="11"/>
  <c r="E107" i="10"/>
  <c r="D107" i="10"/>
  <c r="A109" i="10"/>
  <c r="C108" i="10"/>
  <c r="A118" i="2"/>
  <c r="T114" i="2" l="1"/>
  <c r="O116" i="2"/>
  <c r="AC116" i="2" s="1"/>
  <c r="Z116" i="2"/>
  <c r="J115" i="2"/>
  <c r="Q115" i="2" s="1"/>
  <c r="T111" i="18"/>
  <c r="G115" i="2"/>
  <c r="T110" i="18"/>
  <c r="N115" i="2"/>
  <c r="P116" i="2"/>
  <c r="AD116" i="2" s="1"/>
  <c r="B116" i="2"/>
  <c r="C116" i="2" s="1"/>
  <c r="F116" i="2"/>
  <c r="L116" i="2"/>
  <c r="S116" i="2" s="1"/>
  <c r="K116" i="2"/>
  <c r="Y116" i="2" s="1"/>
  <c r="M116" i="2"/>
  <c r="R116" i="2" s="1"/>
  <c r="I116" i="2"/>
  <c r="E109" i="12"/>
  <c r="E117" i="2" s="1"/>
  <c r="D109" i="12"/>
  <c r="D117" i="2" s="1"/>
  <c r="H116" i="2"/>
  <c r="A111" i="12"/>
  <c r="C110" i="12"/>
  <c r="A118" i="18"/>
  <c r="C108" i="11"/>
  <c r="A109" i="11"/>
  <c r="E107" i="11"/>
  <c r="D107" i="11"/>
  <c r="D108" i="10"/>
  <c r="E108" i="10"/>
  <c r="C109" i="10"/>
  <c r="A110" i="10"/>
  <c r="A119" i="2"/>
  <c r="T115" i="2" l="1"/>
  <c r="O117" i="2"/>
  <c r="AC117" i="2" s="1"/>
  <c r="Z117" i="2"/>
  <c r="K117" i="2"/>
  <c r="Y117" i="2" s="1"/>
  <c r="F117" i="2"/>
  <c r="M117" i="2"/>
  <c r="R117" i="2" s="1"/>
  <c r="B117" i="2"/>
  <c r="C117" i="2" s="1"/>
  <c r="L117" i="2"/>
  <c r="S117" i="2" s="1"/>
  <c r="P117" i="2"/>
  <c r="AD117" i="2" s="1"/>
  <c r="H117" i="2"/>
  <c r="I117" i="2"/>
  <c r="N116" i="2"/>
  <c r="G116" i="2"/>
  <c r="C111" i="12"/>
  <c r="A112" i="12"/>
  <c r="S113" i="18"/>
  <c r="J116" i="2"/>
  <c r="Q116" i="2" s="1"/>
  <c r="D110" i="12"/>
  <c r="D118" i="2" s="1"/>
  <c r="E110" i="12"/>
  <c r="E118" i="2" s="1"/>
  <c r="T112" i="18"/>
  <c r="A119" i="18"/>
  <c r="C109" i="11"/>
  <c r="A110" i="11"/>
  <c r="D108" i="11"/>
  <c r="E108" i="11"/>
  <c r="A111" i="10"/>
  <c r="C110" i="10"/>
  <c r="D109" i="10"/>
  <c r="E109" i="10"/>
  <c r="A120" i="2"/>
  <c r="T116" i="2" l="1"/>
  <c r="B118" i="2"/>
  <c r="C118" i="2" s="1"/>
  <c r="Z118" i="2"/>
  <c r="N117" i="2"/>
  <c r="S114" i="18"/>
  <c r="G117" i="2"/>
  <c r="J117" i="2"/>
  <c r="Q117" i="2" s="1"/>
  <c r="K118" i="2"/>
  <c r="Y118" i="2" s="1"/>
  <c r="M118" i="2"/>
  <c r="R118" i="2" s="1"/>
  <c r="H118" i="2"/>
  <c r="O118" i="2"/>
  <c r="AC118" i="2" s="1"/>
  <c r="A113" i="12"/>
  <c r="C112" i="12"/>
  <c r="I118" i="2"/>
  <c r="L118" i="2"/>
  <c r="S118" i="2" s="1"/>
  <c r="F118" i="2"/>
  <c r="P118" i="2"/>
  <c r="AD118" i="2" s="1"/>
  <c r="E111" i="12"/>
  <c r="E119" i="2" s="1"/>
  <c r="D111" i="12"/>
  <c r="D119" i="2" s="1"/>
  <c r="A120" i="18"/>
  <c r="A111" i="11"/>
  <c r="C110" i="11"/>
  <c r="E109" i="11"/>
  <c r="D109" i="11"/>
  <c r="E110" i="10"/>
  <c r="D110" i="10"/>
  <c r="C111" i="10"/>
  <c r="A112" i="10"/>
  <c r="A121" i="2"/>
  <c r="T117" i="2" l="1"/>
  <c r="Z119" i="2"/>
  <c r="T113" i="18"/>
  <c r="G118" i="2"/>
  <c r="N118" i="2"/>
  <c r="F119" i="2"/>
  <c r="I119" i="2"/>
  <c r="O119" i="2"/>
  <c r="AC119" i="2" s="1"/>
  <c r="J118" i="2"/>
  <c r="Q118" i="2" s="1"/>
  <c r="E112" i="12"/>
  <c r="E120" i="2" s="1"/>
  <c r="D112" i="12"/>
  <c r="D120" i="2" s="1"/>
  <c r="P119" i="2"/>
  <c r="AD119" i="2" s="1"/>
  <c r="M119" i="2"/>
  <c r="R119" i="2" s="1"/>
  <c r="S115" i="18"/>
  <c r="K119" i="2"/>
  <c r="Y119" i="2" s="1"/>
  <c r="B119" i="2"/>
  <c r="C119" i="2" s="1"/>
  <c r="L119" i="2"/>
  <c r="S119" i="2" s="1"/>
  <c r="H119" i="2"/>
  <c r="A114" i="12"/>
  <c r="C113" i="12"/>
  <c r="T114" i="18"/>
  <c r="A121" i="18"/>
  <c r="E110" i="11"/>
  <c r="D110" i="11"/>
  <c r="A112" i="11"/>
  <c r="C111" i="11"/>
  <c r="C112" i="10"/>
  <c r="A113" i="10"/>
  <c r="E111" i="10"/>
  <c r="D111" i="10"/>
  <c r="A122" i="2"/>
  <c r="T118" i="2" l="1"/>
  <c r="L120" i="2"/>
  <c r="S120" i="2" s="1"/>
  <c r="Z120" i="2"/>
  <c r="P120" i="2"/>
  <c r="AD120" i="2" s="1"/>
  <c r="B120" i="2"/>
  <c r="C120" i="2" s="1"/>
  <c r="G119" i="2"/>
  <c r="O120" i="2"/>
  <c r="AC120" i="2" s="1"/>
  <c r="F120" i="2"/>
  <c r="H120" i="2"/>
  <c r="S116" i="18"/>
  <c r="I120" i="2"/>
  <c r="K120" i="2"/>
  <c r="Y120" i="2" s="1"/>
  <c r="J119" i="2"/>
  <c r="Q119" i="2" s="1"/>
  <c r="N119" i="2"/>
  <c r="M120" i="2"/>
  <c r="R120" i="2" s="1"/>
  <c r="D113" i="12"/>
  <c r="D121" i="2" s="1"/>
  <c r="E113" i="12"/>
  <c r="E121" i="2" s="1"/>
  <c r="C114" i="12"/>
  <c r="A115" i="12"/>
  <c r="S117" i="18"/>
  <c r="A122" i="18"/>
  <c r="E111" i="11"/>
  <c r="D111" i="11"/>
  <c r="A113" i="11"/>
  <c r="C112" i="11"/>
  <c r="C113" i="10"/>
  <c r="A114" i="10"/>
  <c r="D112" i="10"/>
  <c r="E112" i="10"/>
  <c r="A123" i="2"/>
  <c r="O121" i="2" l="1"/>
  <c r="AC121" i="2" s="1"/>
  <c r="Z121" i="2"/>
  <c r="T119" i="2"/>
  <c r="G120" i="2"/>
  <c r="J120" i="2"/>
  <c r="Q120" i="2" s="1"/>
  <c r="N120" i="2"/>
  <c r="T115" i="18"/>
  <c r="M121" i="2"/>
  <c r="R121" i="2" s="1"/>
  <c r="F121" i="2"/>
  <c r="K121" i="2"/>
  <c r="Y121" i="2" s="1"/>
  <c r="P121" i="2"/>
  <c r="AD121" i="2" s="1"/>
  <c r="I121" i="2"/>
  <c r="B121" i="2"/>
  <c r="C121" i="2" s="1"/>
  <c r="H121" i="2"/>
  <c r="D114" i="12"/>
  <c r="D122" i="2" s="1"/>
  <c r="E114" i="12"/>
  <c r="E122" i="2" s="1"/>
  <c r="L121" i="2"/>
  <c r="S121" i="2" s="1"/>
  <c r="C115" i="12"/>
  <c r="A116" i="12"/>
  <c r="T116" i="18"/>
  <c r="A123" i="18"/>
  <c r="D112" i="11"/>
  <c r="E112" i="11"/>
  <c r="C113" i="11"/>
  <c r="A114" i="11"/>
  <c r="A115" i="10"/>
  <c r="C114" i="10"/>
  <c r="D113" i="10"/>
  <c r="E113" i="10"/>
  <c r="A124" i="2"/>
  <c r="T120" i="2" l="1"/>
  <c r="B122" i="2"/>
  <c r="C122" i="2" s="1"/>
  <c r="Z122" i="2"/>
  <c r="T117" i="18"/>
  <c r="I122" i="2"/>
  <c r="G121" i="2"/>
  <c r="J121" i="2"/>
  <c r="Q121" i="2" s="1"/>
  <c r="N121" i="2"/>
  <c r="F122" i="2"/>
  <c r="K122" i="2"/>
  <c r="Y122" i="2" s="1"/>
  <c r="M122" i="2"/>
  <c r="R122" i="2" s="1"/>
  <c r="O122" i="2"/>
  <c r="AC122" i="2" s="1"/>
  <c r="S118" i="18"/>
  <c r="H122" i="2"/>
  <c r="P122" i="2"/>
  <c r="AD122" i="2" s="1"/>
  <c r="A117" i="12"/>
  <c r="C116" i="12"/>
  <c r="L122" i="2"/>
  <c r="S122" i="2" s="1"/>
  <c r="D115" i="12"/>
  <c r="D123" i="2" s="1"/>
  <c r="E115" i="12"/>
  <c r="E123" i="2" s="1"/>
  <c r="S119" i="18"/>
  <c r="A124" i="18"/>
  <c r="A115" i="11"/>
  <c r="C114" i="11"/>
  <c r="E113" i="11"/>
  <c r="D113" i="11"/>
  <c r="D114" i="10"/>
  <c r="E114" i="10"/>
  <c r="C115" i="10"/>
  <c r="A116" i="10"/>
  <c r="A125" i="2"/>
  <c r="T121" i="2" l="1"/>
  <c r="Z123" i="2"/>
  <c r="G122" i="2"/>
  <c r="N122" i="2"/>
  <c r="F123" i="2"/>
  <c r="M123" i="2"/>
  <c r="R123" i="2" s="1"/>
  <c r="O123" i="2"/>
  <c r="AC123" i="2" s="1"/>
  <c r="B123" i="2"/>
  <c r="C123" i="2" s="1"/>
  <c r="A118" i="12"/>
  <c r="C117" i="12"/>
  <c r="I123" i="2"/>
  <c r="L123" i="2"/>
  <c r="S123" i="2" s="1"/>
  <c r="P123" i="2"/>
  <c r="AD123" i="2" s="1"/>
  <c r="K123" i="2"/>
  <c r="Y123" i="2" s="1"/>
  <c r="H123" i="2"/>
  <c r="G123" i="2" s="1"/>
  <c r="J122" i="2"/>
  <c r="Q122" i="2" s="1"/>
  <c r="E116" i="12"/>
  <c r="E124" i="2" s="1"/>
  <c r="D116" i="12"/>
  <c r="D124" i="2" s="1"/>
  <c r="A125" i="18"/>
  <c r="E114" i="11"/>
  <c r="D114" i="11"/>
  <c r="A116" i="11"/>
  <c r="C115" i="11"/>
  <c r="C116" i="10"/>
  <c r="A117" i="10"/>
  <c r="E115" i="10"/>
  <c r="D115" i="10"/>
  <c r="A126" i="2"/>
  <c r="M124" i="2" l="1"/>
  <c r="R124" i="2" s="1"/>
  <c r="Z124" i="2"/>
  <c r="T122" i="2"/>
  <c r="T118" i="18"/>
  <c r="N123" i="2"/>
  <c r="J123" i="2"/>
  <c r="Q123" i="2" s="1"/>
  <c r="S120" i="18"/>
  <c r="I124" i="2"/>
  <c r="O124" i="2"/>
  <c r="AC124" i="2" s="1"/>
  <c r="K124" i="2"/>
  <c r="Y124" i="2" s="1"/>
  <c r="L124" i="2"/>
  <c r="S124" i="2" s="1"/>
  <c r="E117" i="12"/>
  <c r="E125" i="2" s="1"/>
  <c r="D117" i="12"/>
  <c r="D125" i="2" s="1"/>
  <c r="A119" i="12"/>
  <c r="C118" i="12"/>
  <c r="P124" i="2"/>
  <c r="AD124" i="2" s="1"/>
  <c r="B124" i="2"/>
  <c r="C124" i="2" s="1"/>
  <c r="F124" i="2"/>
  <c r="H124" i="2"/>
  <c r="T119" i="18"/>
  <c r="A126" i="18"/>
  <c r="E115" i="11"/>
  <c r="D115" i="11"/>
  <c r="A117" i="11"/>
  <c r="C116" i="11"/>
  <c r="C117" i="10"/>
  <c r="A118" i="10"/>
  <c r="D116" i="10"/>
  <c r="E116" i="10"/>
  <c r="A127" i="2"/>
  <c r="H125" i="2" l="1"/>
  <c r="Z125" i="2"/>
  <c r="T123" i="2"/>
  <c r="S121" i="18"/>
  <c r="G124" i="2"/>
  <c r="K125" i="2"/>
  <c r="Y125" i="2" s="1"/>
  <c r="B125" i="2"/>
  <c r="C125" i="2" s="1"/>
  <c r="P125" i="2"/>
  <c r="AD125" i="2" s="1"/>
  <c r="L125" i="2"/>
  <c r="S125" i="2" s="1"/>
  <c r="M125" i="2"/>
  <c r="R125" i="2" s="1"/>
  <c r="N124" i="2"/>
  <c r="F125" i="2"/>
  <c r="I125" i="2"/>
  <c r="G125" i="2" s="1"/>
  <c r="J124" i="2"/>
  <c r="Q124" i="2" s="1"/>
  <c r="C119" i="12"/>
  <c r="A120" i="12"/>
  <c r="O125" i="2"/>
  <c r="AC125" i="2" s="1"/>
  <c r="E118" i="12"/>
  <c r="E126" i="2" s="1"/>
  <c r="D118" i="12"/>
  <c r="D126" i="2" s="1"/>
  <c r="T120" i="18"/>
  <c r="A127" i="18"/>
  <c r="D116" i="11"/>
  <c r="E116" i="11"/>
  <c r="C117" i="11"/>
  <c r="A118" i="11"/>
  <c r="A119" i="10"/>
  <c r="C118" i="10"/>
  <c r="D117" i="10"/>
  <c r="E117" i="10"/>
  <c r="A128" i="2"/>
  <c r="T124" i="2" l="1"/>
  <c r="Z126" i="2"/>
  <c r="K126" i="2"/>
  <c r="Y126" i="2" s="1"/>
  <c r="J125" i="2"/>
  <c r="Q125" i="2" s="1"/>
  <c r="O126" i="2"/>
  <c r="AC126" i="2" s="1"/>
  <c r="F126" i="2"/>
  <c r="S122" i="18"/>
  <c r="H126" i="2"/>
  <c r="B126" i="2"/>
  <c r="C126" i="2" s="1"/>
  <c r="I126" i="2"/>
  <c r="M126" i="2"/>
  <c r="R126" i="2" s="1"/>
  <c r="P126" i="2"/>
  <c r="AD126" i="2" s="1"/>
  <c r="L126" i="2"/>
  <c r="S126" i="2" s="1"/>
  <c r="N125" i="2"/>
  <c r="A121" i="12"/>
  <c r="C120" i="12"/>
  <c r="D119" i="12"/>
  <c r="D127" i="2" s="1"/>
  <c r="E119" i="12"/>
  <c r="E127" i="2" s="1"/>
  <c r="A128" i="18"/>
  <c r="A119" i="11"/>
  <c r="C118" i="11"/>
  <c r="E117" i="11"/>
  <c r="D117" i="11"/>
  <c r="A120" i="10"/>
  <c r="C119" i="10"/>
  <c r="D118" i="10"/>
  <c r="E118" i="10"/>
  <c r="A129" i="2"/>
  <c r="I127" i="2" l="1"/>
  <c r="Z127" i="2"/>
  <c r="T125" i="2"/>
  <c r="T121" i="18"/>
  <c r="G126" i="2"/>
  <c r="T122" i="18"/>
  <c r="J126" i="2"/>
  <c r="Q126" i="2" s="1"/>
  <c r="P127" i="2"/>
  <c r="AD127" i="2" s="1"/>
  <c r="O127" i="2"/>
  <c r="AC127" i="2" s="1"/>
  <c r="L127" i="2"/>
  <c r="S127" i="2" s="1"/>
  <c r="B127" i="2"/>
  <c r="C127" i="2" s="1"/>
  <c r="E120" i="12"/>
  <c r="E128" i="2" s="1"/>
  <c r="D120" i="12"/>
  <c r="D128" i="2" s="1"/>
  <c r="S123" i="18"/>
  <c r="H127" i="2"/>
  <c r="K127" i="2"/>
  <c r="Y127" i="2" s="1"/>
  <c r="A122" i="12"/>
  <c r="C121" i="12"/>
  <c r="F127" i="2"/>
  <c r="M127" i="2"/>
  <c r="R127" i="2" s="1"/>
  <c r="N126" i="2"/>
  <c r="A129" i="18"/>
  <c r="E118" i="11"/>
  <c r="D118" i="11"/>
  <c r="C119" i="11"/>
  <c r="A120" i="11"/>
  <c r="E119" i="10"/>
  <c r="D119" i="10"/>
  <c r="A121" i="10"/>
  <c r="C120" i="10"/>
  <c r="A130" i="2"/>
  <c r="B128" i="2" l="1"/>
  <c r="C128" i="2" s="1"/>
  <c r="Z128" i="2"/>
  <c r="T126" i="2"/>
  <c r="G127" i="2"/>
  <c r="S124" i="18"/>
  <c r="H128" i="2"/>
  <c r="N127" i="2"/>
  <c r="O128" i="2"/>
  <c r="AC128" i="2" s="1"/>
  <c r="K128" i="2"/>
  <c r="Y128" i="2" s="1"/>
  <c r="M128" i="2"/>
  <c r="R128" i="2" s="1"/>
  <c r="D121" i="12"/>
  <c r="D129" i="2" s="1"/>
  <c r="E121" i="12"/>
  <c r="E129" i="2" s="1"/>
  <c r="F128" i="2"/>
  <c r="L128" i="2"/>
  <c r="S128" i="2" s="1"/>
  <c r="I128" i="2"/>
  <c r="J127" i="2"/>
  <c r="Q127" i="2" s="1"/>
  <c r="A123" i="12"/>
  <c r="C122" i="12"/>
  <c r="P128" i="2"/>
  <c r="AD128" i="2" s="1"/>
  <c r="T123" i="18"/>
  <c r="A130" i="18"/>
  <c r="C120" i="11"/>
  <c r="A121" i="11"/>
  <c r="E119" i="11"/>
  <c r="D119" i="11"/>
  <c r="D120" i="10"/>
  <c r="E120" i="10"/>
  <c r="C121" i="10"/>
  <c r="A122" i="10"/>
  <c r="A131" i="2"/>
  <c r="T127" i="2" l="1"/>
  <c r="B129" i="2"/>
  <c r="C129" i="2" s="1"/>
  <c r="Z129" i="2"/>
  <c r="O129" i="2"/>
  <c r="AC129" i="2" s="1"/>
  <c r="L129" i="2"/>
  <c r="S129" i="2" s="1"/>
  <c r="K129" i="2"/>
  <c r="Y129" i="2" s="1"/>
  <c r="H129" i="2"/>
  <c r="P129" i="2"/>
  <c r="AD129" i="2" s="1"/>
  <c r="F129" i="2"/>
  <c r="I129" i="2"/>
  <c r="N128" i="2"/>
  <c r="G128" i="2"/>
  <c r="J128" i="2"/>
  <c r="Q128" i="2" s="1"/>
  <c r="D122" i="12"/>
  <c r="D130" i="2" s="1"/>
  <c r="E122" i="12"/>
  <c r="E130" i="2" s="1"/>
  <c r="S125" i="18"/>
  <c r="M129" i="2"/>
  <c r="R129" i="2" s="1"/>
  <c r="C123" i="12"/>
  <c r="A124" i="12"/>
  <c r="S126" i="18"/>
  <c r="A131" i="18"/>
  <c r="C121" i="11"/>
  <c r="A122" i="11"/>
  <c r="D120" i="11"/>
  <c r="E120" i="11"/>
  <c r="A123" i="10"/>
  <c r="C122" i="10"/>
  <c r="E121" i="10"/>
  <c r="D121" i="10"/>
  <c r="A132" i="2"/>
  <c r="K130" i="2" l="1"/>
  <c r="Y130" i="2" s="1"/>
  <c r="Z130" i="2"/>
  <c r="T128" i="2"/>
  <c r="N129" i="2"/>
  <c r="J129" i="2"/>
  <c r="Q129" i="2" s="1"/>
  <c r="G129" i="2"/>
  <c r="I130" i="2"/>
  <c r="P130" i="2"/>
  <c r="AD130" i="2" s="1"/>
  <c r="H130" i="2"/>
  <c r="B130" i="2"/>
  <c r="C130" i="2" s="1"/>
  <c r="L130" i="2"/>
  <c r="S130" i="2" s="1"/>
  <c r="O130" i="2"/>
  <c r="AC130" i="2" s="1"/>
  <c r="A125" i="12"/>
  <c r="C124" i="12"/>
  <c r="F130" i="2"/>
  <c r="T124" i="18"/>
  <c r="M130" i="2"/>
  <c r="R130" i="2" s="1"/>
  <c r="D123" i="12"/>
  <c r="D131" i="2" s="1"/>
  <c r="E123" i="12"/>
  <c r="E131" i="2" s="1"/>
  <c r="A132" i="18"/>
  <c r="A123" i="11"/>
  <c r="C122" i="11"/>
  <c r="D121" i="11"/>
  <c r="E121" i="11"/>
  <c r="E122" i="10"/>
  <c r="D122" i="10"/>
  <c r="A124" i="10"/>
  <c r="C123" i="10"/>
  <c r="A133" i="2"/>
  <c r="B131" i="2" l="1"/>
  <c r="C131" i="2" s="1"/>
  <c r="Z131" i="2"/>
  <c r="T129" i="2"/>
  <c r="I131" i="2"/>
  <c r="H131" i="2"/>
  <c r="F131" i="2"/>
  <c r="O131" i="2"/>
  <c r="AC131" i="2" s="1"/>
  <c r="T125" i="18"/>
  <c r="L131" i="2"/>
  <c r="S131" i="2" s="1"/>
  <c r="P131" i="2"/>
  <c r="AD131" i="2" s="1"/>
  <c r="J130" i="2"/>
  <c r="Q130" i="2" s="1"/>
  <c r="N130" i="2"/>
  <c r="K131" i="2"/>
  <c r="Y131" i="2" s="1"/>
  <c r="M131" i="2"/>
  <c r="R131" i="2" s="1"/>
  <c r="G130" i="2"/>
  <c r="T130" i="2" s="1"/>
  <c r="D124" i="12"/>
  <c r="D132" i="2" s="1"/>
  <c r="E124" i="12"/>
  <c r="E132" i="2" s="1"/>
  <c r="S127" i="18"/>
  <c r="A126" i="12"/>
  <c r="C125" i="12"/>
  <c r="T126" i="18"/>
  <c r="A133" i="18"/>
  <c r="D122" i="11"/>
  <c r="E122" i="11"/>
  <c r="C123" i="11"/>
  <c r="A124" i="11"/>
  <c r="E123" i="10"/>
  <c r="D123" i="10"/>
  <c r="A125" i="10"/>
  <c r="C124" i="10"/>
  <c r="A134" i="2"/>
  <c r="G131" i="2" l="1"/>
  <c r="I132" i="2"/>
  <c r="Z132" i="2"/>
  <c r="P132" i="2"/>
  <c r="AD132" i="2" s="1"/>
  <c r="S128" i="18"/>
  <c r="N131" i="2"/>
  <c r="T131" i="2" s="1"/>
  <c r="J131" i="2"/>
  <c r="Q131" i="2" s="1"/>
  <c r="H132" i="2"/>
  <c r="L132" i="2"/>
  <c r="S132" i="2" s="1"/>
  <c r="O132" i="2"/>
  <c r="AC132" i="2" s="1"/>
  <c r="K132" i="2"/>
  <c r="Y132" i="2" s="1"/>
  <c r="B132" i="2"/>
  <c r="C132" i="2" s="1"/>
  <c r="A127" i="12"/>
  <c r="C126" i="12"/>
  <c r="F132" i="2"/>
  <c r="M132" i="2"/>
  <c r="R132" i="2" s="1"/>
  <c r="E125" i="12"/>
  <c r="E133" i="2" s="1"/>
  <c r="D125" i="12"/>
  <c r="D133" i="2" s="1"/>
  <c r="T127" i="18"/>
  <c r="A134" i="18"/>
  <c r="C124" i="11"/>
  <c r="A125" i="11"/>
  <c r="E123" i="11"/>
  <c r="D123" i="11"/>
  <c r="D124" i="10"/>
  <c r="E124" i="10"/>
  <c r="C125" i="10"/>
  <c r="A126" i="10"/>
  <c r="A135" i="2"/>
  <c r="H133" i="2" l="1"/>
  <c r="Z133" i="2"/>
  <c r="G132" i="2"/>
  <c r="T128" i="18"/>
  <c r="S129" i="18"/>
  <c r="I133" i="2"/>
  <c r="M133" i="2"/>
  <c r="R133" i="2" s="1"/>
  <c r="N132" i="2"/>
  <c r="J132" i="2"/>
  <c r="Q132" i="2" s="1"/>
  <c r="F133" i="2"/>
  <c r="P133" i="2"/>
  <c r="AD133" i="2" s="1"/>
  <c r="B133" i="2"/>
  <c r="C133" i="2" s="1"/>
  <c r="D126" i="12"/>
  <c r="D134" i="2" s="1"/>
  <c r="E126" i="12"/>
  <c r="E134" i="2" s="1"/>
  <c r="K133" i="2"/>
  <c r="Y133" i="2" s="1"/>
  <c r="O133" i="2"/>
  <c r="AC133" i="2" s="1"/>
  <c r="C127" i="12"/>
  <c r="A128" i="12"/>
  <c r="L133" i="2"/>
  <c r="S133" i="2" s="1"/>
  <c r="A135" i="18"/>
  <c r="C125" i="11"/>
  <c r="A126" i="11"/>
  <c r="D124" i="11"/>
  <c r="E124" i="11"/>
  <c r="A127" i="10"/>
  <c r="C126" i="10"/>
  <c r="E125" i="10"/>
  <c r="D125" i="10"/>
  <c r="A136" i="2"/>
  <c r="G133" i="2" l="1"/>
  <c r="T132" i="2"/>
  <c r="M134" i="2"/>
  <c r="R134" i="2" s="1"/>
  <c r="Z134" i="2"/>
  <c r="F134" i="2"/>
  <c r="B134" i="2"/>
  <c r="C134" i="2" s="1"/>
  <c r="L134" i="2"/>
  <c r="S134" i="2" s="1"/>
  <c r="N133" i="2"/>
  <c r="J133" i="2"/>
  <c r="Q133" i="2" s="1"/>
  <c r="S130" i="18"/>
  <c r="D127" i="12"/>
  <c r="D135" i="2" s="1"/>
  <c r="E127" i="12"/>
  <c r="E135" i="2" s="1"/>
  <c r="I134" i="2"/>
  <c r="K134" i="2"/>
  <c r="Y134" i="2" s="1"/>
  <c r="O134" i="2"/>
  <c r="AC134" i="2" s="1"/>
  <c r="H134" i="2"/>
  <c r="P134" i="2"/>
  <c r="AD134" i="2" s="1"/>
  <c r="A129" i="12"/>
  <c r="C128" i="12"/>
  <c r="A136" i="18"/>
  <c r="A127" i="11"/>
  <c r="C126" i="11"/>
  <c r="E125" i="11"/>
  <c r="D125" i="11"/>
  <c r="D126" i="10"/>
  <c r="E126" i="10"/>
  <c r="C127" i="10"/>
  <c r="A128" i="10"/>
  <c r="A137" i="2"/>
  <c r="T133" i="2" l="1"/>
  <c r="B135" i="2"/>
  <c r="C135" i="2" s="1"/>
  <c r="Z135" i="2"/>
  <c r="S131" i="18"/>
  <c r="L135" i="2"/>
  <c r="S135" i="2" s="1"/>
  <c r="P135" i="2"/>
  <c r="AD135" i="2" s="1"/>
  <c r="J134" i="2"/>
  <c r="Q134" i="2" s="1"/>
  <c r="T129" i="18"/>
  <c r="F135" i="2"/>
  <c r="K135" i="2"/>
  <c r="Y135" i="2" s="1"/>
  <c r="O135" i="2"/>
  <c r="AC135" i="2" s="1"/>
  <c r="M135" i="2"/>
  <c r="R135" i="2" s="1"/>
  <c r="I135" i="2"/>
  <c r="H135" i="2"/>
  <c r="G134" i="2"/>
  <c r="T134" i="2" s="1"/>
  <c r="N134" i="2"/>
  <c r="E128" i="12"/>
  <c r="E136" i="2" s="1"/>
  <c r="D128" i="12"/>
  <c r="D136" i="2" s="1"/>
  <c r="A130" i="12"/>
  <c r="C129" i="12"/>
  <c r="S132" i="18"/>
  <c r="A137" i="18"/>
  <c r="E126" i="11"/>
  <c r="D126" i="11"/>
  <c r="A128" i="11"/>
  <c r="C127" i="11"/>
  <c r="C128" i="10"/>
  <c r="A129" i="10"/>
  <c r="E127" i="10"/>
  <c r="D127" i="10"/>
  <c r="A138" i="2"/>
  <c r="L136" i="2" l="1"/>
  <c r="S136" i="2" s="1"/>
  <c r="Z136" i="2"/>
  <c r="J135" i="2"/>
  <c r="Q135" i="2" s="1"/>
  <c r="T130" i="18"/>
  <c r="G135" i="2"/>
  <c r="N135" i="2"/>
  <c r="H136" i="2"/>
  <c r="I136" i="2"/>
  <c r="F136" i="2"/>
  <c r="K136" i="2"/>
  <c r="Y136" i="2" s="1"/>
  <c r="O136" i="2"/>
  <c r="AC136" i="2" s="1"/>
  <c r="M136" i="2"/>
  <c r="R136" i="2" s="1"/>
  <c r="B136" i="2"/>
  <c r="C136" i="2" s="1"/>
  <c r="E129" i="12"/>
  <c r="E137" i="2" s="1"/>
  <c r="D129" i="12"/>
  <c r="D137" i="2" s="1"/>
  <c r="P136" i="2"/>
  <c r="AD136" i="2" s="1"/>
  <c r="A131" i="12"/>
  <c r="C130" i="12"/>
  <c r="T131" i="18"/>
  <c r="S133" i="18"/>
  <c r="A138" i="18"/>
  <c r="E127" i="11"/>
  <c r="D127" i="11"/>
  <c r="A129" i="11"/>
  <c r="C128" i="11"/>
  <c r="C129" i="10"/>
  <c r="A130" i="10"/>
  <c r="D128" i="10"/>
  <c r="E128" i="10"/>
  <c r="A139" i="2"/>
  <c r="G136" i="2" l="1"/>
  <c r="T135" i="2"/>
  <c r="B137" i="2"/>
  <c r="C137" i="2" s="1"/>
  <c r="Z137" i="2"/>
  <c r="N136" i="2"/>
  <c r="J136" i="2"/>
  <c r="Q136" i="2" s="1"/>
  <c r="H137" i="2"/>
  <c r="K137" i="2"/>
  <c r="Y137" i="2" s="1"/>
  <c r="T132" i="18"/>
  <c r="M137" i="2"/>
  <c r="R137" i="2" s="1"/>
  <c r="P137" i="2"/>
  <c r="AD137" i="2" s="1"/>
  <c r="F137" i="2"/>
  <c r="O137" i="2"/>
  <c r="AC137" i="2" s="1"/>
  <c r="I137" i="2"/>
  <c r="C131" i="12"/>
  <c r="A132" i="12"/>
  <c r="L137" i="2"/>
  <c r="S137" i="2" s="1"/>
  <c r="D130" i="12"/>
  <c r="D138" i="2" s="1"/>
  <c r="E130" i="12"/>
  <c r="E138" i="2" s="1"/>
  <c r="S137" i="18"/>
  <c r="A139" i="18"/>
  <c r="D128" i="11"/>
  <c r="E128" i="11"/>
  <c r="C129" i="11"/>
  <c r="A130" i="11"/>
  <c r="A131" i="10"/>
  <c r="C130" i="10"/>
  <c r="E129" i="10"/>
  <c r="D129" i="10"/>
  <c r="A140" i="2"/>
  <c r="Z138" i="2" l="1"/>
  <c r="T136" i="2"/>
  <c r="O138" i="2"/>
  <c r="AC138" i="2" s="1"/>
  <c r="P138" i="2"/>
  <c r="AD138" i="2" s="1"/>
  <c r="B138" i="2"/>
  <c r="C138" i="2" s="1"/>
  <c r="S134" i="18"/>
  <c r="G137" i="2"/>
  <c r="F138" i="2"/>
  <c r="H138" i="2"/>
  <c r="J137" i="2"/>
  <c r="Q137" i="2" s="1"/>
  <c r="N137" i="2"/>
  <c r="I138" i="2"/>
  <c r="M138" i="2"/>
  <c r="R138" i="2" s="1"/>
  <c r="L138" i="2"/>
  <c r="S138" i="2" s="1"/>
  <c r="K138" i="2"/>
  <c r="Y138" i="2" s="1"/>
  <c r="A133" i="12"/>
  <c r="C132" i="12"/>
  <c r="E131" i="12"/>
  <c r="E139" i="2" s="1"/>
  <c r="D131" i="12"/>
  <c r="D139" i="2" s="1"/>
  <c r="T133" i="18"/>
  <c r="A140" i="18"/>
  <c r="S138" i="18"/>
  <c r="A131" i="11"/>
  <c r="C130" i="11"/>
  <c r="E129" i="11"/>
  <c r="D129" i="11"/>
  <c r="E130" i="10"/>
  <c r="D130" i="10"/>
  <c r="C131" i="10"/>
  <c r="A132" i="10"/>
  <c r="A141" i="2"/>
  <c r="Z139" i="2" l="1"/>
  <c r="T137" i="2"/>
  <c r="N138" i="2"/>
  <c r="J138" i="2"/>
  <c r="Q138" i="2" s="1"/>
  <c r="S135" i="18"/>
  <c r="G138" i="2"/>
  <c r="I139" i="2"/>
  <c r="B139" i="2"/>
  <c r="C139" i="2" s="1"/>
  <c r="O139" i="2"/>
  <c r="AC139" i="2" s="1"/>
  <c r="M139" i="2"/>
  <c r="R139" i="2" s="1"/>
  <c r="D132" i="12"/>
  <c r="D140" i="2" s="1"/>
  <c r="L140" i="2" s="1"/>
  <c r="S140" i="2" s="1"/>
  <c r="E132" i="12"/>
  <c r="E140" i="2" s="1"/>
  <c r="H139" i="2"/>
  <c r="L139" i="2"/>
  <c r="S139" i="2" s="1"/>
  <c r="F139" i="2"/>
  <c r="P139" i="2"/>
  <c r="AD139" i="2" s="1"/>
  <c r="K139" i="2"/>
  <c r="Y139" i="2" s="1"/>
  <c r="A134" i="12"/>
  <c r="C133" i="12"/>
  <c r="M140" i="2"/>
  <c r="R140" i="2" s="1"/>
  <c r="A141" i="18"/>
  <c r="S139" i="18"/>
  <c r="T137" i="18"/>
  <c r="E130" i="11"/>
  <c r="D130" i="11"/>
  <c r="A132" i="11"/>
  <c r="C131" i="11"/>
  <c r="C132" i="10"/>
  <c r="A133" i="10"/>
  <c r="E131" i="10"/>
  <c r="D131" i="10"/>
  <c r="A142" i="2"/>
  <c r="F140" i="2"/>
  <c r="T138" i="2" l="1"/>
  <c r="H140" i="2"/>
  <c r="Z140" i="2"/>
  <c r="P140" i="2"/>
  <c r="AD140" i="2" s="1"/>
  <c r="O140" i="2"/>
  <c r="AC140" i="2" s="1"/>
  <c r="I140" i="2"/>
  <c r="B140" i="2"/>
  <c r="C140" i="2" s="1"/>
  <c r="T134" i="18"/>
  <c r="K140" i="2"/>
  <c r="Y140" i="2" s="1"/>
  <c r="G139" i="2"/>
  <c r="N139" i="2"/>
  <c r="A135" i="12"/>
  <c r="C134" i="12"/>
  <c r="S136" i="18"/>
  <c r="J139" i="2"/>
  <c r="Q139" i="2" s="1"/>
  <c r="E133" i="12"/>
  <c r="E141" i="2" s="1"/>
  <c r="D133" i="12"/>
  <c r="D141" i="2" s="1"/>
  <c r="T135" i="18"/>
  <c r="T138" i="18"/>
  <c r="A142" i="18"/>
  <c r="S140" i="18"/>
  <c r="C132" i="11"/>
  <c r="A133" i="11"/>
  <c r="D131" i="11"/>
  <c r="E131" i="11"/>
  <c r="C133" i="10"/>
  <c r="A134" i="10"/>
  <c r="D132" i="10"/>
  <c r="E132" i="10"/>
  <c r="A143" i="2"/>
  <c r="T139" i="2" l="1"/>
  <c r="G140" i="2"/>
  <c r="N140" i="2"/>
  <c r="Z141" i="2"/>
  <c r="J140" i="2"/>
  <c r="Q140" i="2" s="1"/>
  <c r="K141" i="2"/>
  <c r="Y141" i="2" s="1"/>
  <c r="M141" i="2"/>
  <c r="R141" i="2" s="1"/>
  <c r="P141" i="2"/>
  <c r="AD141" i="2" s="1"/>
  <c r="H141" i="2"/>
  <c r="T136" i="18"/>
  <c r="O141" i="2"/>
  <c r="AC141" i="2" s="1"/>
  <c r="B141" i="2"/>
  <c r="C141" i="2" s="1"/>
  <c r="F141" i="2"/>
  <c r="I141" i="2"/>
  <c r="L141" i="2"/>
  <c r="S141" i="2" s="1"/>
  <c r="E134" i="12"/>
  <c r="E142" i="2" s="1"/>
  <c r="D134" i="12"/>
  <c r="D142" i="2" s="1"/>
  <c r="C135" i="12"/>
  <c r="A136" i="12"/>
  <c r="T139" i="18"/>
  <c r="S141" i="18"/>
  <c r="A143" i="18"/>
  <c r="A134" i="11"/>
  <c r="C133" i="11"/>
  <c r="D132" i="11"/>
  <c r="E132" i="11"/>
  <c r="A135" i="10"/>
  <c r="C134" i="10"/>
  <c r="D133" i="10"/>
  <c r="E133" i="10"/>
  <c r="A144" i="2"/>
  <c r="T140" i="2" l="1"/>
  <c r="Z142" i="2"/>
  <c r="G141" i="2"/>
  <c r="J141" i="2"/>
  <c r="Q141" i="2" s="1"/>
  <c r="N141" i="2"/>
  <c r="O142" i="2"/>
  <c r="AC142" i="2" s="1"/>
  <c r="H142" i="2"/>
  <c r="I142" i="2"/>
  <c r="B142" i="2"/>
  <c r="C142" i="2" s="1"/>
  <c r="A137" i="12"/>
  <c r="C136" i="12"/>
  <c r="F142" i="2"/>
  <c r="L142" i="2"/>
  <c r="S142" i="2" s="1"/>
  <c r="P142" i="2"/>
  <c r="AD142" i="2" s="1"/>
  <c r="D135" i="12"/>
  <c r="D143" i="2" s="1"/>
  <c r="E135" i="12"/>
  <c r="E143" i="2" s="1"/>
  <c r="K142" i="2"/>
  <c r="Y142" i="2" s="1"/>
  <c r="M142" i="2"/>
  <c r="R142" i="2" s="1"/>
  <c r="A144" i="18"/>
  <c r="S142" i="18"/>
  <c r="T140" i="18"/>
  <c r="E133" i="11"/>
  <c r="D133" i="11"/>
  <c r="A135" i="11"/>
  <c r="C134" i="11"/>
  <c r="C135" i="10"/>
  <c r="A136" i="10"/>
  <c r="D134" i="10"/>
  <c r="E134" i="10"/>
  <c r="A145" i="2"/>
  <c r="T141" i="2" l="1"/>
  <c r="J142" i="2"/>
  <c r="Q142" i="2" s="1"/>
  <c r="O143" i="2"/>
  <c r="AC143" i="2" s="1"/>
  <c r="Z143" i="2"/>
  <c r="G142" i="2"/>
  <c r="M143" i="2"/>
  <c r="R143" i="2" s="1"/>
  <c r="K143" i="2"/>
  <c r="Y143" i="2" s="1"/>
  <c r="I143" i="2"/>
  <c r="F143" i="2"/>
  <c r="L143" i="2"/>
  <c r="S143" i="2" s="1"/>
  <c r="B143" i="2"/>
  <c r="C143" i="2" s="1"/>
  <c r="P143" i="2"/>
  <c r="AD143" i="2" s="1"/>
  <c r="A138" i="12"/>
  <c r="C137" i="12"/>
  <c r="H143" i="2"/>
  <c r="N142" i="2"/>
  <c r="D136" i="12"/>
  <c r="D144" i="2" s="1"/>
  <c r="E136" i="12"/>
  <c r="E144" i="2" s="1"/>
  <c r="S143" i="18"/>
  <c r="T141" i="18"/>
  <c r="A145" i="18"/>
  <c r="A136" i="11"/>
  <c r="C135" i="11"/>
  <c r="E134" i="11"/>
  <c r="D134" i="11"/>
  <c r="C136" i="10"/>
  <c r="A137" i="10"/>
  <c r="E135" i="10"/>
  <c r="D135" i="10"/>
  <c r="A146" i="2"/>
  <c r="Z144" i="2" l="1"/>
  <c r="T142" i="2"/>
  <c r="M144" i="2"/>
  <c r="R144" i="2" s="1"/>
  <c r="I144" i="2"/>
  <c r="G143" i="2"/>
  <c r="J143" i="2"/>
  <c r="Q143" i="2" s="1"/>
  <c r="N143" i="2"/>
  <c r="E137" i="12"/>
  <c r="E145" i="2" s="1"/>
  <c r="D137" i="12"/>
  <c r="D145" i="2" s="1"/>
  <c r="F144" i="2"/>
  <c r="P144" i="2"/>
  <c r="AD144" i="2" s="1"/>
  <c r="O144" i="2"/>
  <c r="AC144" i="2" s="1"/>
  <c r="L144" i="2"/>
  <c r="S144" i="2" s="1"/>
  <c r="B144" i="2"/>
  <c r="C144" i="2" s="1"/>
  <c r="H144" i="2"/>
  <c r="K144" i="2"/>
  <c r="Y144" i="2" s="1"/>
  <c r="A139" i="12"/>
  <c r="C138" i="12"/>
  <c r="A146" i="18"/>
  <c r="S144" i="18"/>
  <c r="T142" i="18"/>
  <c r="D135" i="11"/>
  <c r="E135" i="11"/>
  <c r="C136" i="11"/>
  <c r="A137" i="11"/>
  <c r="C137" i="10"/>
  <c r="A138" i="10"/>
  <c r="D136" i="10"/>
  <c r="E136" i="10"/>
  <c r="A147" i="2"/>
  <c r="T143" i="2" l="1"/>
  <c r="P145" i="2"/>
  <c r="AD145" i="2" s="1"/>
  <c r="Z145" i="2"/>
  <c r="O145" i="2"/>
  <c r="AC145" i="2" s="1"/>
  <c r="G144" i="2"/>
  <c r="N144" i="2"/>
  <c r="L145" i="2"/>
  <c r="S145" i="2" s="1"/>
  <c r="K145" i="2"/>
  <c r="Y145" i="2" s="1"/>
  <c r="M145" i="2"/>
  <c r="R145" i="2" s="1"/>
  <c r="B145" i="2"/>
  <c r="C145" i="2" s="1"/>
  <c r="H145" i="2"/>
  <c r="F145" i="2"/>
  <c r="I145" i="2"/>
  <c r="D138" i="12"/>
  <c r="D146" i="2" s="1"/>
  <c r="E138" i="12"/>
  <c r="E146" i="2" s="1"/>
  <c r="J144" i="2"/>
  <c r="Q144" i="2" s="1"/>
  <c r="A140" i="12"/>
  <c r="C139" i="12"/>
  <c r="T143" i="18"/>
  <c r="S145" i="18"/>
  <c r="A147" i="18"/>
  <c r="D136" i="11"/>
  <c r="E136" i="11"/>
  <c r="A138" i="11"/>
  <c r="C137" i="11"/>
  <c r="A139" i="10"/>
  <c r="C138" i="10"/>
  <c r="E137" i="10"/>
  <c r="D137" i="10"/>
  <c r="F146" i="2"/>
  <c r="A148" i="2"/>
  <c r="B146" i="2" l="1"/>
  <c r="C146" i="2" s="1"/>
  <c r="Z146" i="2"/>
  <c r="T144" i="2"/>
  <c r="N145" i="2"/>
  <c r="G145" i="2"/>
  <c r="L146" i="2"/>
  <c r="S146" i="2" s="1"/>
  <c r="J145" i="2"/>
  <c r="Q145" i="2" s="1"/>
  <c r="O146" i="2"/>
  <c r="AC146" i="2" s="1"/>
  <c r="M146" i="2"/>
  <c r="R146" i="2" s="1"/>
  <c r="H146" i="2"/>
  <c r="K146" i="2"/>
  <c r="Y146" i="2" s="1"/>
  <c r="I146" i="2"/>
  <c r="P146" i="2"/>
  <c r="AD146" i="2" s="1"/>
  <c r="D139" i="12"/>
  <c r="D147" i="2" s="1"/>
  <c r="E139" i="12"/>
  <c r="E147" i="2" s="1"/>
  <c r="A141" i="12"/>
  <c r="C140" i="12"/>
  <c r="S146" i="18"/>
  <c r="A148" i="18"/>
  <c r="T144" i="18"/>
  <c r="D137" i="11"/>
  <c r="E137" i="11"/>
  <c r="A139" i="11"/>
  <c r="C138" i="11"/>
  <c r="A140" i="10"/>
  <c r="C139" i="10"/>
  <c r="E138" i="10"/>
  <c r="D138" i="10"/>
  <c r="A149" i="2"/>
  <c r="T145" i="2" l="1"/>
  <c r="Z147" i="2"/>
  <c r="N146" i="2"/>
  <c r="I147" i="2"/>
  <c r="G146" i="2"/>
  <c r="H147" i="2"/>
  <c r="J146" i="2"/>
  <c r="Q146" i="2" s="1"/>
  <c r="O147" i="2"/>
  <c r="AC147" i="2" s="1"/>
  <c r="L147" i="2"/>
  <c r="S147" i="2" s="1"/>
  <c r="E140" i="12"/>
  <c r="E148" i="2" s="1"/>
  <c r="D140" i="12"/>
  <c r="D148" i="2" s="1"/>
  <c r="F147" i="2"/>
  <c r="K147" i="2"/>
  <c r="Y147" i="2" s="1"/>
  <c r="B147" i="2"/>
  <c r="C147" i="2" s="1"/>
  <c r="A142" i="12"/>
  <c r="C141" i="12"/>
  <c r="M147" i="2"/>
  <c r="R147" i="2" s="1"/>
  <c r="P147" i="2"/>
  <c r="AD147" i="2" s="1"/>
  <c r="A149" i="18"/>
  <c r="T145" i="18"/>
  <c r="S147" i="18"/>
  <c r="E138" i="11"/>
  <c r="D138" i="11"/>
  <c r="A140" i="11"/>
  <c r="C139" i="11"/>
  <c r="A141" i="10"/>
  <c r="C140" i="10"/>
  <c r="E139" i="10"/>
  <c r="D139" i="10"/>
  <c r="A150" i="2"/>
  <c r="T146" i="2" l="1"/>
  <c r="M148" i="2"/>
  <c r="R148" i="2" s="1"/>
  <c r="Z148" i="2"/>
  <c r="N147" i="2"/>
  <c r="G147" i="2"/>
  <c r="J147" i="2"/>
  <c r="Q147" i="2" s="1"/>
  <c r="H148" i="2"/>
  <c r="O148" i="2"/>
  <c r="AC148" i="2" s="1"/>
  <c r="F148" i="2"/>
  <c r="I148" i="2"/>
  <c r="L148" i="2"/>
  <c r="S148" i="2" s="1"/>
  <c r="P148" i="2"/>
  <c r="AD148" i="2" s="1"/>
  <c r="B148" i="2"/>
  <c r="C148" i="2" s="1"/>
  <c r="E141" i="12"/>
  <c r="E149" i="2" s="1"/>
  <c r="D141" i="12"/>
  <c r="D149" i="2" s="1"/>
  <c r="A143" i="12"/>
  <c r="C142" i="12"/>
  <c r="K148" i="2"/>
  <c r="Y148" i="2" s="1"/>
  <c r="T146" i="18"/>
  <c r="A150" i="18"/>
  <c r="S148" i="18"/>
  <c r="D139" i="11"/>
  <c r="E139" i="11"/>
  <c r="C140" i="11"/>
  <c r="A141" i="11"/>
  <c r="C141" i="10"/>
  <c r="A142" i="10"/>
  <c r="D140" i="10"/>
  <c r="E140" i="10"/>
  <c r="A151" i="2"/>
  <c r="T147" i="2" l="1"/>
  <c r="H149" i="2"/>
  <c r="Z149" i="2"/>
  <c r="G148" i="2"/>
  <c r="N148" i="2"/>
  <c r="O149" i="2"/>
  <c r="AC149" i="2" s="1"/>
  <c r="K149" i="2"/>
  <c r="Y149" i="2" s="1"/>
  <c r="M149" i="2"/>
  <c r="R149" i="2" s="1"/>
  <c r="B149" i="2"/>
  <c r="C149" i="2" s="1"/>
  <c r="I149" i="2"/>
  <c r="G149" i="2" s="1"/>
  <c r="F149" i="2"/>
  <c r="L149" i="2"/>
  <c r="S149" i="2" s="1"/>
  <c r="E142" i="12"/>
  <c r="E150" i="2" s="1"/>
  <c r="D142" i="12"/>
  <c r="D150" i="2" s="1"/>
  <c r="P149" i="2"/>
  <c r="AD149" i="2" s="1"/>
  <c r="J148" i="2"/>
  <c r="Q148" i="2" s="1"/>
  <c r="C143" i="12"/>
  <c r="A144" i="12"/>
  <c r="T147" i="18"/>
  <c r="A151" i="18"/>
  <c r="S149" i="18"/>
  <c r="A142" i="11"/>
  <c r="C141" i="11"/>
  <c r="D140" i="11"/>
  <c r="E140" i="11"/>
  <c r="E141" i="10"/>
  <c r="D141" i="10"/>
  <c r="A143" i="10"/>
  <c r="C142" i="10"/>
  <c r="A152" i="2"/>
  <c r="L150" i="2" l="1"/>
  <c r="S150" i="2" s="1"/>
  <c r="Z150" i="2"/>
  <c r="T148" i="2"/>
  <c r="M150" i="2"/>
  <c r="R150" i="2" s="1"/>
  <c r="B150" i="2"/>
  <c r="C150" i="2" s="1"/>
  <c r="F150" i="2"/>
  <c r="K150" i="2"/>
  <c r="Y150" i="2" s="1"/>
  <c r="P150" i="2"/>
  <c r="AD150" i="2" s="1"/>
  <c r="O150" i="2"/>
  <c r="AC150" i="2" s="1"/>
  <c r="J149" i="2"/>
  <c r="Q149" i="2" s="1"/>
  <c r="H150" i="2"/>
  <c r="N149" i="2"/>
  <c r="I150" i="2"/>
  <c r="C144" i="12"/>
  <c r="A145" i="12"/>
  <c r="D143" i="12"/>
  <c r="D151" i="2" s="1"/>
  <c r="E143" i="12"/>
  <c r="E151" i="2" s="1"/>
  <c r="T148" i="18"/>
  <c r="A152" i="18"/>
  <c r="S150" i="18"/>
  <c r="E141" i="11"/>
  <c r="D141" i="11"/>
  <c r="A143" i="11"/>
  <c r="C142" i="11"/>
  <c r="E142" i="10"/>
  <c r="D142" i="10"/>
  <c r="A144" i="10"/>
  <c r="C143" i="10"/>
  <c r="A153" i="2"/>
  <c r="T149" i="2" l="1"/>
  <c r="Z151" i="2"/>
  <c r="N150" i="2"/>
  <c r="G150" i="2"/>
  <c r="J150" i="2"/>
  <c r="Q150" i="2" s="1"/>
  <c r="L151" i="2"/>
  <c r="S151" i="2" s="1"/>
  <c r="P151" i="2"/>
  <c r="AD151" i="2" s="1"/>
  <c r="O151" i="2"/>
  <c r="AC151" i="2" s="1"/>
  <c r="H151" i="2"/>
  <c r="F151" i="2"/>
  <c r="K151" i="2"/>
  <c r="Y151" i="2" s="1"/>
  <c r="M151" i="2"/>
  <c r="R151" i="2" s="1"/>
  <c r="I151" i="2"/>
  <c r="B151" i="2"/>
  <c r="C151" i="2" s="1"/>
  <c r="A146" i="12"/>
  <c r="C145" i="12"/>
  <c r="E144" i="12"/>
  <c r="E152" i="2" s="1"/>
  <c r="D144" i="12"/>
  <c r="D152" i="2" s="1"/>
  <c r="T149" i="18"/>
  <c r="A153" i="18"/>
  <c r="S151" i="18"/>
  <c r="E142" i="11"/>
  <c r="D142" i="11"/>
  <c r="A144" i="11"/>
  <c r="C143" i="11"/>
  <c r="E143" i="10"/>
  <c r="D143" i="10"/>
  <c r="A145" i="10"/>
  <c r="C144" i="10"/>
  <c r="A154" i="2"/>
  <c r="T150" i="2" l="1"/>
  <c r="Z152" i="2"/>
  <c r="N151" i="2"/>
  <c r="G151" i="2"/>
  <c r="O152" i="2"/>
  <c r="AC152" i="2" s="1"/>
  <c r="M152" i="2"/>
  <c r="R152" i="2" s="1"/>
  <c r="J151" i="2"/>
  <c r="Q151" i="2" s="1"/>
  <c r="I152" i="2"/>
  <c r="F152" i="2"/>
  <c r="L152" i="2"/>
  <c r="S152" i="2" s="1"/>
  <c r="K152" i="2"/>
  <c r="Y152" i="2" s="1"/>
  <c r="P152" i="2"/>
  <c r="AD152" i="2" s="1"/>
  <c r="H152" i="2"/>
  <c r="D145" i="12"/>
  <c r="D153" i="2" s="1"/>
  <c r="E145" i="12"/>
  <c r="E153" i="2" s="1"/>
  <c r="B152" i="2"/>
  <c r="C152" i="2" s="1"/>
  <c r="A147" i="12"/>
  <c r="C146" i="12"/>
  <c r="T150" i="18"/>
  <c r="A154" i="18"/>
  <c r="T151" i="18"/>
  <c r="S152" i="18"/>
  <c r="D143" i="11"/>
  <c r="E143" i="11"/>
  <c r="C144" i="11"/>
  <c r="A145" i="11"/>
  <c r="D144" i="10"/>
  <c r="E144" i="10"/>
  <c r="C145" i="10"/>
  <c r="A146" i="10"/>
  <c r="A155" i="2"/>
  <c r="T151" i="2" l="1"/>
  <c r="P153" i="2"/>
  <c r="AD153" i="2" s="1"/>
  <c r="Z153" i="2"/>
  <c r="J152" i="2"/>
  <c r="Q152" i="2" s="1"/>
  <c r="L153" i="2"/>
  <c r="S153" i="2" s="1"/>
  <c r="I153" i="2"/>
  <c r="G152" i="2"/>
  <c r="F153" i="2"/>
  <c r="O153" i="2"/>
  <c r="AC153" i="2" s="1"/>
  <c r="B153" i="2"/>
  <c r="C153" i="2" s="1"/>
  <c r="H153" i="2"/>
  <c r="N152" i="2"/>
  <c r="K153" i="2"/>
  <c r="Y153" i="2" s="1"/>
  <c r="E146" i="12"/>
  <c r="E154" i="2" s="1"/>
  <c r="D146" i="12"/>
  <c r="D154" i="2" s="1"/>
  <c r="M153" i="2"/>
  <c r="R153" i="2" s="1"/>
  <c r="A148" i="12"/>
  <c r="C147" i="12"/>
  <c r="A155" i="18"/>
  <c r="S153" i="18"/>
  <c r="A146" i="11"/>
  <c r="C145" i="11"/>
  <c r="D144" i="11"/>
  <c r="E144" i="11"/>
  <c r="A147" i="10"/>
  <c r="C146" i="10"/>
  <c r="E145" i="10"/>
  <c r="D145" i="10"/>
  <c r="A156" i="2"/>
  <c r="T152" i="2" l="1"/>
  <c r="O154" i="2"/>
  <c r="AC154" i="2" s="1"/>
  <c r="Z154" i="2"/>
  <c r="N153" i="2"/>
  <c r="G153" i="2"/>
  <c r="B154" i="2"/>
  <c r="C154" i="2" s="1"/>
  <c r="K154" i="2"/>
  <c r="Y154" i="2" s="1"/>
  <c r="J153" i="2"/>
  <c r="Q153" i="2" s="1"/>
  <c r="A149" i="12"/>
  <c r="C148" i="12"/>
  <c r="M154" i="2"/>
  <c r="R154" i="2" s="1"/>
  <c r="P154" i="2"/>
  <c r="AD154" i="2" s="1"/>
  <c r="L154" i="2"/>
  <c r="S154" i="2" s="1"/>
  <c r="I154" i="2"/>
  <c r="F154" i="2"/>
  <c r="H154" i="2"/>
  <c r="E147" i="12"/>
  <c r="E155" i="2" s="1"/>
  <c r="D147" i="12"/>
  <c r="D155" i="2" s="1"/>
  <c r="T152" i="18"/>
  <c r="A156" i="18"/>
  <c r="S154" i="18"/>
  <c r="D145" i="11"/>
  <c r="E145" i="11"/>
  <c r="A147" i="11"/>
  <c r="C146" i="11"/>
  <c r="C147" i="10"/>
  <c r="A148" i="10"/>
  <c r="E146" i="10"/>
  <c r="D146" i="10"/>
  <c r="A157" i="2"/>
  <c r="L155" i="2" l="1"/>
  <c r="S155" i="2" s="1"/>
  <c r="Z155" i="2"/>
  <c r="T153" i="2"/>
  <c r="J154" i="2"/>
  <c r="Q154" i="2" s="1"/>
  <c r="G154" i="2"/>
  <c r="H155" i="2"/>
  <c r="N154" i="2"/>
  <c r="K155" i="2"/>
  <c r="Y155" i="2" s="1"/>
  <c r="F155" i="2"/>
  <c r="E148" i="12"/>
  <c r="E156" i="2" s="1"/>
  <c r="D148" i="12"/>
  <c r="D156" i="2" s="1"/>
  <c r="M155" i="2"/>
  <c r="R155" i="2" s="1"/>
  <c r="P155" i="2"/>
  <c r="AD155" i="2" s="1"/>
  <c r="I155" i="2"/>
  <c r="B155" i="2"/>
  <c r="C155" i="2" s="1"/>
  <c r="O155" i="2"/>
  <c r="AC155" i="2" s="1"/>
  <c r="A150" i="12"/>
  <c r="C149" i="12"/>
  <c r="O156" i="2"/>
  <c r="T153" i="18"/>
  <c r="A157" i="18"/>
  <c r="S155" i="18"/>
  <c r="E146" i="11"/>
  <c r="D146" i="11"/>
  <c r="A148" i="11"/>
  <c r="C147" i="11"/>
  <c r="E147" i="10"/>
  <c r="D147" i="10"/>
  <c r="C148" i="10"/>
  <c r="A149" i="10"/>
  <c r="A158" i="2"/>
  <c r="T154" i="2" l="1"/>
  <c r="L156" i="2"/>
  <c r="S156" i="2" s="1"/>
  <c r="AC156" i="2"/>
  <c r="Z156" i="2"/>
  <c r="G155" i="2"/>
  <c r="I156" i="2"/>
  <c r="K156" i="2"/>
  <c r="Y156" i="2" s="1"/>
  <c r="P156" i="2"/>
  <c r="AD156" i="2" s="1"/>
  <c r="M156" i="2"/>
  <c r="R156" i="2" s="1"/>
  <c r="B156" i="2"/>
  <c r="C156" i="2" s="1"/>
  <c r="F156" i="2"/>
  <c r="H156" i="2"/>
  <c r="J155" i="2"/>
  <c r="Q155" i="2" s="1"/>
  <c r="A151" i="12"/>
  <c r="C151" i="12" s="1"/>
  <c r="C150" i="12"/>
  <c r="N155" i="2"/>
  <c r="E149" i="12"/>
  <c r="E157" i="2" s="1"/>
  <c r="D149" i="12"/>
  <c r="D157" i="2" s="1"/>
  <c r="T154" i="18"/>
  <c r="A158" i="18"/>
  <c r="S156" i="18"/>
  <c r="D147" i="11"/>
  <c r="E147" i="11"/>
  <c r="C148" i="11"/>
  <c r="A149" i="11"/>
  <c r="C149" i="10"/>
  <c r="A150" i="10"/>
  <c r="C150" i="10" s="1"/>
  <c r="D148" i="10"/>
  <c r="E148" i="10"/>
  <c r="A159" i="2"/>
  <c r="Z157" i="2" l="1"/>
  <c r="T155" i="2"/>
  <c r="G156" i="2"/>
  <c r="J156" i="2"/>
  <c r="Q156" i="2" s="1"/>
  <c r="N156" i="2"/>
  <c r="O157" i="2"/>
  <c r="AC157" i="2" s="1"/>
  <c r="F157" i="2"/>
  <c r="K157" i="2"/>
  <c r="Y157" i="2" s="1"/>
  <c r="B157" i="2"/>
  <c r="C157" i="2" s="1"/>
  <c r="P157" i="2"/>
  <c r="AD157" i="2" s="1"/>
  <c r="H157" i="2"/>
  <c r="I157" i="2"/>
  <c r="M157" i="2"/>
  <c r="R157" i="2" s="1"/>
  <c r="L157" i="2"/>
  <c r="S157" i="2" s="1"/>
  <c r="E150" i="12"/>
  <c r="E158" i="2" s="1"/>
  <c r="D150" i="12"/>
  <c r="D158" i="2" s="1"/>
  <c r="D151" i="12"/>
  <c r="E151" i="12"/>
  <c r="E159" i="2" s="1"/>
  <c r="T155" i="18"/>
  <c r="A159" i="18"/>
  <c r="S157" i="18"/>
  <c r="D159" i="2"/>
  <c r="A150" i="11"/>
  <c r="C150" i="11" s="1"/>
  <c r="C149" i="11"/>
  <c r="E148" i="11"/>
  <c r="D148" i="11"/>
  <c r="E150" i="10"/>
  <c r="D150" i="10"/>
  <c r="D149" i="10"/>
  <c r="E149" i="10"/>
  <c r="A160" i="2"/>
  <c r="Z159" i="2" l="1"/>
  <c r="Z158" i="2"/>
  <c r="G157" i="2"/>
  <c r="T156" i="2"/>
  <c r="O158" i="2"/>
  <c r="AC158" i="2" s="1"/>
  <c r="F158" i="2"/>
  <c r="H158" i="2"/>
  <c r="B158" i="2"/>
  <c r="C158" i="2" s="1"/>
  <c r="I158" i="2"/>
  <c r="L158" i="2"/>
  <c r="S158" i="2" s="1"/>
  <c r="K158" i="2"/>
  <c r="Y158" i="2" s="1"/>
  <c r="J157" i="2"/>
  <c r="Q157" i="2" s="1"/>
  <c r="N157" i="2"/>
  <c r="P158" i="2"/>
  <c r="AD158" i="2" s="1"/>
  <c r="M158" i="2"/>
  <c r="R158" i="2" s="1"/>
  <c r="T156" i="18"/>
  <c r="B159" i="2"/>
  <c r="C159" i="2" s="1"/>
  <c r="M159" i="2"/>
  <c r="R159" i="2" s="1"/>
  <c r="H159" i="2"/>
  <c r="O159" i="2"/>
  <c r="AC159" i="2" s="1"/>
  <c r="I159" i="2"/>
  <c r="L159" i="2"/>
  <c r="P159" i="2"/>
  <c r="AD159" i="2" s="1"/>
  <c r="K159" i="2"/>
  <c r="Y159" i="2" s="1"/>
  <c r="A160" i="18"/>
  <c r="S158" i="18"/>
  <c r="D160" i="2"/>
  <c r="E160" i="2"/>
  <c r="E149" i="11"/>
  <c r="D149" i="11"/>
  <c r="E150" i="11"/>
  <c r="D150" i="11"/>
  <c r="A161" i="2"/>
  <c r="F159" i="2"/>
  <c r="T157" i="2" l="1"/>
  <c r="Z160" i="2"/>
  <c r="G158" i="2"/>
  <c r="J158" i="2"/>
  <c r="Q158" i="2" s="1"/>
  <c r="N158" i="2"/>
  <c r="S159" i="2"/>
  <c r="T157" i="18"/>
  <c r="J159" i="2"/>
  <c r="Q159" i="2" s="1"/>
  <c r="N159" i="2"/>
  <c r="B160" i="2"/>
  <c r="C160" i="2" s="1"/>
  <c r="M160" i="2"/>
  <c r="R160" i="2" s="1"/>
  <c r="H160" i="2"/>
  <c r="O160" i="2"/>
  <c r="AC160" i="2" s="1"/>
  <c r="I160" i="2"/>
  <c r="L160" i="2"/>
  <c r="P160" i="2"/>
  <c r="AD160" i="2" s="1"/>
  <c r="K160" i="2"/>
  <c r="Y160" i="2" s="1"/>
  <c r="G159" i="2"/>
  <c r="T159" i="2" s="1"/>
  <c r="A161" i="18"/>
  <c r="S159" i="18"/>
  <c r="D161" i="2"/>
  <c r="E161" i="2"/>
  <c r="F160" i="2"/>
  <c r="A162" i="2"/>
  <c r="T158" i="2" l="1"/>
  <c r="Z161" i="2"/>
  <c r="S160" i="2"/>
  <c r="T158" i="18"/>
  <c r="G160" i="2"/>
  <c r="J160" i="2"/>
  <c r="Q160" i="2" s="1"/>
  <c r="B161" i="2"/>
  <c r="C161" i="2" s="1"/>
  <c r="O161" i="2"/>
  <c r="AC161" i="2" s="1"/>
  <c r="I161" i="2"/>
  <c r="P161" i="2"/>
  <c r="AD161" i="2" s="1"/>
  <c r="K161" i="2"/>
  <c r="Y161" i="2" s="1"/>
  <c r="M161" i="2"/>
  <c r="R161" i="2" s="1"/>
  <c r="L161" i="2"/>
  <c r="H161" i="2"/>
  <c r="N160" i="2"/>
  <c r="S160" i="18"/>
  <c r="D162" i="2"/>
  <c r="E162" i="2"/>
  <c r="F161" i="2"/>
  <c r="A163" i="2"/>
  <c r="T160" i="2" l="1"/>
  <c r="Z162" i="2"/>
  <c r="S161" i="2"/>
  <c r="J161" i="2"/>
  <c r="Q161" i="2" s="1"/>
  <c r="N161" i="2"/>
  <c r="B162" i="2"/>
  <c r="C162" i="2" s="1"/>
  <c r="O162" i="2"/>
  <c r="AC162" i="2" s="1"/>
  <c r="I162" i="2"/>
  <c r="P162" i="2"/>
  <c r="AD162" i="2" s="1"/>
  <c r="K162" i="2"/>
  <c r="Y162" i="2" s="1"/>
  <c r="M162" i="2"/>
  <c r="R162" i="2" s="1"/>
  <c r="L162" i="2"/>
  <c r="H162" i="2"/>
  <c r="G161" i="2"/>
  <c r="T159" i="18"/>
  <c r="AD87" i="18"/>
  <c r="W87" i="18"/>
  <c r="D163" i="2"/>
  <c r="E163" i="2"/>
  <c r="F162" i="2"/>
  <c r="A164" i="2"/>
  <c r="T161" i="2" l="1"/>
  <c r="S162" i="2"/>
  <c r="G162" i="2"/>
  <c r="N162" i="2"/>
  <c r="J162" i="2"/>
  <c r="Q162" i="2" s="1"/>
  <c r="B163" i="2"/>
  <c r="C163" i="2" s="1"/>
  <c r="P163" i="2"/>
  <c r="AD163" i="2" s="1"/>
  <c r="K163" i="2"/>
  <c r="Y163" i="2" s="1"/>
  <c r="L163" i="2"/>
  <c r="Z163" i="2" s="1"/>
  <c r="O163" i="2"/>
  <c r="AC163" i="2" s="1"/>
  <c r="H163" i="2"/>
  <c r="M163" i="2"/>
  <c r="R163" i="2" s="1"/>
  <c r="I163" i="2"/>
  <c r="T160" i="18"/>
  <c r="V87" i="18"/>
  <c r="AB87" i="18"/>
  <c r="AC87" i="18"/>
  <c r="S161" i="18"/>
  <c r="Z87" i="18"/>
  <c r="Y87" i="18"/>
  <c r="AA87" i="18"/>
  <c r="E164" i="2"/>
  <c r="D164" i="2"/>
  <c r="F163" i="2"/>
  <c r="T162" i="2" l="1"/>
  <c r="S163" i="2"/>
  <c r="N163" i="2"/>
  <c r="J163" i="2"/>
  <c r="Q163" i="2" s="1"/>
  <c r="B164" i="2"/>
  <c r="C164" i="2" s="1"/>
  <c r="P164" i="2"/>
  <c r="AD164" i="2" s="1"/>
  <c r="K164" i="2"/>
  <c r="Y164" i="2" s="1"/>
  <c r="L164" i="2"/>
  <c r="Z164" i="2" s="1"/>
  <c r="O164" i="2"/>
  <c r="AC164" i="2" s="1"/>
  <c r="M164" i="2"/>
  <c r="I164" i="2"/>
  <c r="H164" i="2"/>
  <c r="G163" i="2"/>
  <c r="X87" i="18"/>
  <c r="S162" i="18"/>
  <c r="T161" i="18"/>
  <c r="U87" i="18"/>
  <c r="F164" i="2"/>
  <c r="T163" i="2" l="1"/>
  <c r="O165" i="2"/>
  <c r="K165" i="2"/>
  <c r="P165" i="2"/>
  <c r="AD165" i="2" s="1"/>
  <c r="L165" i="2"/>
  <c r="H165" i="2"/>
  <c r="H187" i="2" s="1"/>
  <c r="M165" i="2"/>
  <c r="M187" i="2" s="1"/>
  <c r="M209" i="2" s="1"/>
  <c r="I165" i="2"/>
  <c r="N164" i="2"/>
  <c r="J164" i="2"/>
  <c r="G164" i="2"/>
  <c r="T162" i="18"/>
  <c r="R164" i="2"/>
  <c r="S164" i="2"/>
  <c r="K215" i="2" l="1"/>
  <c r="K2" i="2" s="1"/>
  <c r="Y165" i="2"/>
  <c r="L187" i="2"/>
  <c r="Z165" i="2"/>
  <c r="O215" i="2"/>
  <c r="O2" i="2" s="1"/>
  <c r="AC165" i="2"/>
  <c r="O187" i="2"/>
  <c r="AC187" i="2" s="1"/>
  <c r="N165" i="2"/>
  <c r="N215" i="2" s="1"/>
  <c r="J165" i="2"/>
  <c r="J215" i="2" s="1"/>
  <c r="K187" i="2"/>
  <c r="I187" i="2"/>
  <c r="I209" i="2" s="1"/>
  <c r="I210" i="2" s="1"/>
  <c r="I1" i="2" s="1"/>
  <c r="G165" i="2"/>
  <c r="P187" i="2"/>
  <c r="R165" i="2"/>
  <c r="S165" i="2"/>
  <c r="M210" i="2"/>
  <c r="M1" i="2" s="1"/>
  <c r="L215" i="2"/>
  <c r="L2" i="2" s="1"/>
  <c r="P215" i="2"/>
  <c r="P2" i="2" s="1"/>
  <c r="Q164" i="2"/>
  <c r="T164" i="2" s="1"/>
  <c r="H209" i="2"/>
  <c r="K209" i="2" l="1"/>
  <c r="Y187" i="2"/>
  <c r="L209" i="2"/>
  <c r="Z209" i="2" s="1"/>
  <c r="Z187" i="2"/>
  <c r="P209" i="2"/>
  <c r="AD209" i="2" s="1"/>
  <c r="AD187" i="2"/>
  <c r="L217" i="2"/>
  <c r="L3" i="2" s="1"/>
  <c r="O209" i="2"/>
  <c r="O217" i="2"/>
  <c r="O3" i="2" s="1"/>
  <c r="N187" i="2"/>
  <c r="N217" i="2" s="1"/>
  <c r="J187" i="2"/>
  <c r="J217" i="2" s="1"/>
  <c r="J209" i="2"/>
  <c r="G187" i="2"/>
  <c r="G209" i="2"/>
  <c r="K217" i="2"/>
  <c r="K3" i="2" s="1"/>
  <c r="R187" i="2"/>
  <c r="Q165" i="2"/>
  <c r="T165" i="2" s="1"/>
  <c r="S187" i="2"/>
  <c r="P217" i="2"/>
  <c r="P3" i="2" s="1"/>
  <c r="P210" i="2"/>
  <c r="P1" i="2" s="1"/>
  <c r="H210" i="2"/>
  <c r="H1" i="2" s="1"/>
  <c r="O219" i="2" l="1"/>
  <c r="O4" i="2" s="1"/>
  <c r="AC209" i="2"/>
  <c r="K219" i="2"/>
  <c r="K4" i="2" s="1"/>
  <c r="Y209" i="2"/>
  <c r="N209" i="2"/>
  <c r="K210" i="2"/>
  <c r="K1" i="2" s="1"/>
  <c r="P219" i="2"/>
  <c r="P4" i="2" s="1"/>
  <c r="L210" i="2"/>
  <c r="L1" i="2" s="1"/>
  <c r="L219" i="2"/>
  <c r="L4" i="2" s="1"/>
  <c r="S209" i="2"/>
  <c r="R209" i="2"/>
  <c r="O210" i="2"/>
  <c r="O1" i="2" s="1"/>
  <c r="G210" i="2"/>
  <c r="G1" i="2" s="1"/>
  <c r="Q187" i="2"/>
  <c r="T187" i="2" s="1"/>
  <c r="N219" i="2" l="1"/>
  <c r="N210" i="2"/>
  <c r="N1" i="2" s="1"/>
  <c r="J210" i="2"/>
  <c r="J1" i="2" s="1"/>
  <c r="J219" i="2"/>
  <c r="Q209" i="2"/>
  <c r="T209" i="2" s="1"/>
  <c r="E7" i="6" l="1"/>
  <c r="CE6" i="5" l="1"/>
  <c r="E22" i="6"/>
  <c r="G22" i="6" s="1"/>
  <c r="CK7" i="6"/>
  <c r="G7" i="6"/>
  <c r="CP7" i="6" l="1"/>
  <c r="CM7" i="6"/>
  <c r="CK22" i="6"/>
  <c r="CM22" i="6" l="1"/>
  <c r="CK24" i="6"/>
</calcChain>
</file>

<file path=xl/sharedStrings.xml><?xml version="1.0" encoding="utf-8"?>
<sst xmlns="http://schemas.openxmlformats.org/spreadsheetml/2006/main" count="6379" uniqueCount="498">
  <si>
    <t>Зведений бюджет Олександрійського р-ну</t>
  </si>
  <si>
    <t>Загальний фонд</t>
  </si>
  <si>
    <t>Олександрійський р-н</t>
  </si>
  <si>
    <t>Державне управління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</si>
  <si>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</si>
  <si>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</si>
  <si>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Освіта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</si>
  <si>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</si>
  <si>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Надання позашкільної освіти позашкільними закладами освіти, заходи із позашкільної роботи з дітьми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</si>
  <si>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</si>
  <si>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Забезпечення діяльності інших закладів у сфері освіти</t>
  </si>
  <si>
    <t>Інші програми та заходи у сфері освіти</t>
  </si>
  <si>
    <t>Охорона здоров`я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</si>
  <si>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</si>
  <si>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</si>
  <si>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Централізовані заходи з лікування хворих на цукровий та нецукровий діабет</t>
  </si>
  <si>
    <t>Відшкодування вартості лікарських засобів для лікування окремих захворювань</t>
  </si>
  <si>
    <t>Соціальний захист та соціальне забезпечення</t>
  </si>
  <si>
    <t>Надання пільг на оплату житлово-комунальних послуг окремим категоріям громадян відповідно до законодавства</t>
  </si>
  <si>
    <t>Надання субсидій населенню для відшкодування витрат на оплату житлово-комунальних послуг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</si>
  <si>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</si>
  <si>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</si>
  <si>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</si>
  <si>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зв`язку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</si>
  <si>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</si>
  <si>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</si>
  <si>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Надання допомоги у зв`язку з вагітністю і пологами</t>
  </si>
  <si>
    <t>Надання допомоги при усиновленні дитини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</si>
  <si>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</si>
  <si>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</si>
  <si>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</si>
  <si>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</si>
  <si>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державної соціальної допомоги малозабезпеченим сім`ям</t>
  </si>
  <si>
    <t>Надання державної соціальної допомоги особам з інвалідністю з дитинства та дітям з інвалідністю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</si>
  <si>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</si>
  <si>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Надання допомоги по догляду за особами з інвалідністю I чи II групи внаслідок психічного розладу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</si>
  <si>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</si>
  <si>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</si>
  <si>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</si>
  <si>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</si>
  <si>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Заходи державної політики з питань дітей та їх соціального захисту</t>
  </si>
  <si>
    <t>Утримання та забезпечення діяльності центрів соціальних служб для сім`ї, дітей та молоді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</si>
  <si>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</si>
  <si>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</si>
  <si>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t>
  </si>
  <si>
    <t>Інші заходи у сфері соціального захисту і соціального забезпечення</t>
  </si>
  <si>
    <t>Культура i мистецтво</t>
  </si>
  <si>
    <t>Забезпечення діяльності бібліотек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</si>
  <si>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</si>
  <si>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</si>
  <si>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Фiзична культура i спорт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</si>
  <si>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</si>
  <si>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</si>
  <si>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Фінансова підтримка дитячо-юнацьких спортивних шкіл фізкультурно-спортивних товариств</t>
  </si>
  <si>
    <t>Фінансова підтримка на утримання місцевих осередків (рад) всеукраїнських організацій фізкультурно-спортивної спрямованості</t>
  </si>
  <si>
    <t>Економічна діяльність</t>
  </si>
  <si>
    <t>Сприяння розвитку малого та середнього підприємництва</t>
  </si>
  <si>
    <t>Інша діяльність</t>
  </si>
  <si>
    <t>Заходи із запобігання та ліквідації надзвичайних ситуацій та наслідків стихійного лиха</t>
  </si>
  <si>
    <t>Резервний фонд</t>
  </si>
  <si>
    <t>Міжбюджетні трансферти</t>
  </si>
  <si>
    <t>Інші дотації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</si>
  <si>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</si>
  <si>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с.Андріївка</t>
  </si>
  <si>
    <t>Надання дошкільної освіти</t>
  </si>
  <si>
    <t>Інші видатки на соціальний захист ветеранів війни та праці</t>
  </si>
  <si>
    <t>Житлово-комунальне господарство</t>
  </si>
  <si>
    <t>Організація благоустрою населених пунктів</t>
  </si>
  <si>
    <t>Інші субвенції з місцевого бюджету</t>
  </si>
  <si>
    <t>с.Бандурівка</t>
  </si>
  <si>
    <t>с.Дівоче Поле</t>
  </si>
  <si>
    <t>Утримання та розвиток автомобільних доріг та дорожньої інфраструктури за рахунок коштів місцевого бюджету</t>
  </si>
  <si>
    <t>с.Добронадіївка</t>
  </si>
  <si>
    <t>с.Новоселівка</t>
  </si>
  <si>
    <t>Інші заходи, пов`язані з економічною діяльністю</t>
  </si>
  <si>
    <t>с.Косівка</t>
  </si>
  <si>
    <t>Організація та проведення громадських робіт</t>
  </si>
  <si>
    <t>Забезпечення діяльності водопровідно-каналізаційного господарства</t>
  </si>
  <si>
    <t>с.Куколівка</t>
  </si>
  <si>
    <t>Здійснення заходів із землеустрою</t>
  </si>
  <si>
    <t>с.Лікарівка</t>
  </si>
  <si>
    <t>с.Михайлівка</t>
  </si>
  <si>
    <t>с.Недогарки</t>
  </si>
  <si>
    <t>с.Олександрівка</t>
  </si>
  <si>
    <t>с.Світлопіль</t>
  </si>
  <si>
    <t>с.Улянівка</t>
  </si>
  <si>
    <t>с.Червона Кам`янка</t>
  </si>
  <si>
    <t>с.Щасливе</t>
  </si>
  <si>
    <t xml:space="preserve"> </t>
  </si>
  <si>
    <t xml:space="preserve">Усього </t>
  </si>
  <si>
    <t>Поле40</t>
  </si>
  <si>
    <t>Поле41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</si>
  <si>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</si>
  <si>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</si>
  <si>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</si>
  <si>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</si>
  <si>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</si>
  <si>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</si>
  <si>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</si>
  <si>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</si>
  <si>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</si>
  <si>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</si>
  <si>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Придбання житла для окремих категорій населення відповідно до законодавства</t>
  </si>
  <si>
    <t>Природоохоронні заходи за рахунок цільових фондів</t>
  </si>
  <si>
    <t>Субвенція з місцевого бюджету на співфінансування інвестиційних проектів</t>
  </si>
  <si>
    <t>Субвенція з місцевого бюджету на здійснення природоохоронних заходів</t>
  </si>
  <si>
    <t>Розроблення схем планування та забудови територій (містобудівної документації)</t>
  </si>
  <si>
    <t>Будівництво об`єктів житлово-комунального господарства</t>
  </si>
  <si>
    <t>Внески до статутного капіталу суб`єктів господарювання</t>
  </si>
  <si>
    <t>ЗАГАЛЬНИЙ ФОНД</t>
  </si>
  <si>
    <t>Назва сільської ради</t>
  </si>
  <si>
    <t>Проведення місцевих виборів</t>
  </si>
  <si>
    <t>Забезпечення діяльності місцевої пожежної охорони</t>
  </si>
  <si>
    <t>ВСЬОГО</t>
  </si>
  <si>
    <t>%</t>
  </si>
  <si>
    <t>Андріївська</t>
  </si>
  <si>
    <t>Бандурівська</t>
  </si>
  <si>
    <t>Дівочепільська</t>
  </si>
  <si>
    <t>Добронадіївська</t>
  </si>
  <si>
    <t>Новоселівська</t>
  </si>
  <si>
    <t>Косівська</t>
  </si>
  <si>
    <t>Куколівська</t>
  </si>
  <si>
    <t>Лікарівська</t>
  </si>
  <si>
    <t>Михайлівська</t>
  </si>
  <si>
    <t>Недогарська</t>
  </si>
  <si>
    <t>Олександрівська</t>
  </si>
  <si>
    <t>Світлопільська</t>
  </si>
  <si>
    <t>Улянівська</t>
  </si>
  <si>
    <t>Червонокам'янська</t>
  </si>
  <si>
    <t>Щасливська</t>
  </si>
  <si>
    <t>Всього</t>
  </si>
  <si>
    <t>Розшифровка трансфертів</t>
  </si>
  <si>
    <t>Всього видатків без урахування трансфертів</t>
  </si>
  <si>
    <t>Трансферти всього</t>
  </si>
  <si>
    <t>в тому числі</t>
  </si>
  <si>
    <t xml:space="preserve"> Всього видатків з трансфертами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</si>
  <si>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</si>
  <si>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кошти передані з моніторингу (250302)</t>
  </si>
  <si>
    <t>план</t>
  </si>
  <si>
    <t>касові</t>
  </si>
  <si>
    <t>СПЕЦІАЛЬНИЙ ФОНД</t>
  </si>
  <si>
    <t>гривень</t>
  </si>
  <si>
    <t>Назва сільської, селищної  ради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</si>
  <si>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</si>
  <si>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</si>
  <si>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Разом </t>
  </si>
  <si>
    <t>План</t>
  </si>
  <si>
    <t>Касові видатки</t>
  </si>
  <si>
    <t>РАЗОМ</t>
  </si>
  <si>
    <t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</si>
  <si>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</si>
  <si>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Реалізація програм в галузі сільського господарства</t>
  </si>
  <si>
    <t>Виконання інвестиційних проектів в рамках реалізації заходів, спрямованих на розвиток системи охорони здоров`я у сільській місцевості</t>
  </si>
  <si>
    <t>Фінансова підтримка засобів масової інформації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</si>
  <si>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</si>
  <si>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</si>
  <si>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t>
  </si>
  <si>
    <t>ВИДАТКИ</t>
  </si>
  <si>
    <t>Код програмної класифікації видатків та кредитування місцевих бюджетів</t>
  </si>
  <si>
    <t>Затверджено на рік</t>
  </si>
  <si>
    <t>Уточнений план на рік</t>
  </si>
  <si>
    <t>Спеці
альний фонд</t>
  </si>
  <si>
    <t>Спеці
альний  фонд</t>
  </si>
  <si>
    <t>рік</t>
  </si>
  <si>
    <t>січень</t>
  </si>
  <si>
    <t xml:space="preserve">січень-лютий </t>
  </si>
  <si>
    <t>січень-березень</t>
  </si>
  <si>
    <t>% до річного плану (спеціальний фонд)</t>
  </si>
  <si>
    <t>Усього видатків без урахування міжбюджетних трансфертів з бюджетів району</t>
  </si>
  <si>
    <t>Усього видатків з трансфертами, що передаються до державного бюджету з бюджетів району</t>
  </si>
  <si>
    <t>Усього</t>
  </si>
  <si>
    <t>% до річного плану (загаль-ний та спеці-альний фонди)</t>
  </si>
  <si>
    <t>Казна</t>
  </si>
  <si>
    <t>Коди бюджетної класифікації</t>
  </si>
  <si>
    <t>Спеціальний фонд</t>
  </si>
  <si>
    <t>Разом</t>
  </si>
  <si>
    <t>функціональної класифікації видатків та кредитування бюджету*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</si>
  <si>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</si>
  <si>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</si>
  <si>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</si>
  <si>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усього</t>
  </si>
  <si>
    <t>в тому числі:</t>
  </si>
  <si>
    <t>інші надходження</t>
  </si>
  <si>
    <t>плата за послуги, що надаються бюджетними установами</t>
  </si>
  <si>
    <t>інші джерела власних надходжень бюджетних установ</t>
  </si>
  <si>
    <t/>
  </si>
  <si>
    <t>0100</t>
  </si>
  <si>
    <t>9102</t>
  </si>
  <si>
    <t>2000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</si>
  <si>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</si>
  <si>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</si>
  <si>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</si>
  <si>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</si>
  <si>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</si>
  <si>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</si>
  <si>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</si>
  <si>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</si>
  <si>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</si>
  <si>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</si>
  <si>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</si>
  <si>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</si>
  <si>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</si>
  <si>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</si>
  <si>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</si>
  <si>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</si>
  <si>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</si>
  <si>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</si>
  <si>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</si>
  <si>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</si>
  <si>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</si>
  <si>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</si>
  <si>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</si>
  <si>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</si>
  <si>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</si>
  <si>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</si>
  <si>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</si>
  <si>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</si>
  <si>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</si>
  <si>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</si>
  <si>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</si>
  <si>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</si>
  <si>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</si>
  <si>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</si>
  <si>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</si>
  <si>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</si>
  <si>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</si>
  <si>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</si>
  <si>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3000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</si>
  <si>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</si>
  <si>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</si>
  <si>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</si>
  <si>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</si>
  <si>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</si>
  <si>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</si>
  <si>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</si>
  <si>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об'єктів</t>
  </si>
  <si>
    <t>0111</t>
  </si>
  <si>
    <t>0150</t>
  </si>
  <si>
    <t>0133</t>
  </si>
  <si>
    <t>0180</t>
  </si>
  <si>
    <t>1000</t>
  </si>
  <si>
    <t>2220</t>
  </si>
  <si>
    <t>Медикаменти та перев'язувальні матеріали</t>
  </si>
  <si>
    <t>2230</t>
  </si>
  <si>
    <t>Продукти харчування</t>
  </si>
  <si>
    <t>0910</t>
  </si>
  <si>
    <t>1010</t>
  </si>
  <si>
    <t>0921</t>
  </si>
  <si>
    <t>1020</t>
  </si>
  <si>
    <t>0960</t>
  </si>
  <si>
    <t>1090</t>
  </si>
  <si>
    <t>1160</t>
  </si>
  <si>
    <t>Інші програми, заклади та заходи у сфері освіти</t>
  </si>
  <si>
    <t>0990</t>
  </si>
  <si>
    <t>1161</t>
  </si>
  <si>
    <t>1162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</si>
  <si>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</si>
  <si>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</si>
  <si>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</si>
  <si>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</si>
  <si>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</si>
  <si>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</si>
  <si>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</si>
  <si>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</si>
  <si>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0731</t>
  </si>
  <si>
    <t>2010</t>
  </si>
  <si>
    <t>Первинна медична допомога населенню</t>
  </si>
  <si>
    <t>0726</t>
  </si>
  <si>
    <t>2140</t>
  </si>
  <si>
    <t>0763</t>
  </si>
  <si>
    <t>2144</t>
  </si>
  <si>
    <t>1030</t>
  </si>
  <si>
    <t>3030</t>
  </si>
  <si>
    <t>3031</t>
  </si>
  <si>
    <t>1070</t>
  </si>
  <si>
    <t>3032</t>
  </si>
  <si>
    <t>Надання пільг окремим категоріям громадян з оплати послуг зв'язку</t>
  </si>
  <si>
    <t>3033</t>
  </si>
  <si>
    <t>3035</t>
  </si>
  <si>
    <t>1040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</si>
  <si>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</si>
  <si>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</si>
  <si>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</si>
  <si>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Заклади і заходи з питань дітей та їх соціального захисту</t>
  </si>
  <si>
    <t>3112</t>
  </si>
  <si>
    <t>3120</t>
  </si>
  <si>
    <t>Здійснення соціальної роботи з вразливими категоріями населення</t>
  </si>
  <si>
    <t>3121</t>
  </si>
  <si>
    <t>3140</t>
  </si>
  <si>
    <t>3160</t>
  </si>
  <si>
    <t>3190</t>
  </si>
  <si>
    <t>Соціальний захист ветеранів війни та праці</t>
  </si>
  <si>
    <t>3191</t>
  </si>
  <si>
    <t>1050</t>
  </si>
  <si>
    <t>3240</t>
  </si>
  <si>
    <t>Інші заклади та заходи</t>
  </si>
  <si>
    <t>3242</t>
  </si>
  <si>
    <t>4000</t>
  </si>
  <si>
    <t>0824</t>
  </si>
  <si>
    <t>4030</t>
  </si>
  <si>
    <t>0828</t>
  </si>
  <si>
    <t>4060</t>
  </si>
  <si>
    <t>4080</t>
  </si>
  <si>
    <t>Інші заклади та заходи в галузі культури і мистецтва</t>
  </si>
  <si>
    <t>0829</t>
  </si>
  <si>
    <t>4081</t>
  </si>
  <si>
    <t>5000</t>
  </si>
  <si>
    <t>5010</t>
  </si>
  <si>
    <t>Проведення спортивної роботи в регіоні</t>
  </si>
  <si>
    <t>0810</t>
  </si>
  <si>
    <t>5011</t>
  </si>
  <si>
    <t>5012</t>
  </si>
  <si>
    <t>5030</t>
  </si>
  <si>
    <t>Розвиток дитячо-юнацького та резервного спорту</t>
  </si>
  <si>
    <t>5032</t>
  </si>
  <si>
    <t>6000</t>
  </si>
  <si>
    <t>6010</t>
  </si>
  <si>
    <t>0620</t>
  </si>
  <si>
    <t>6013</t>
  </si>
  <si>
    <t>6030</t>
  </si>
  <si>
    <t>7000</t>
  </si>
  <si>
    <t>2281</t>
  </si>
  <si>
    <t>Дослідження і розробки, окремі заходи розвитку по реалізації державних (регіональних) програм</t>
  </si>
  <si>
    <t>Реконструкція та реставрація</t>
  </si>
  <si>
    <t>3142</t>
  </si>
  <si>
    <t>Реконструкція та реставрація інших об'єктів</t>
  </si>
  <si>
    <t>7100</t>
  </si>
  <si>
    <t>Сільське, лісове, рибне господарство та мисливство</t>
  </si>
  <si>
    <t>0421</t>
  </si>
  <si>
    <t>7130</t>
  </si>
  <si>
    <t>Здійснення  заходів із землеустрою</t>
  </si>
  <si>
    <t>7300</t>
  </si>
  <si>
    <t>Будівництво та регіональний розвиток</t>
  </si>
  <si>
    <t>0443</t>
  </si>
  <si>
    <t>7310</t>
  </si>
  <si>
    <t>Будівництво об'єктів житлово-комунального господарства</t>
  </si>
  <si>
    <t>7350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</si>
  <si>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</si>
  <si>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</si>
  <si>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</si>
  <si>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</si>
  <si>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0456</t>
  </si>
  <si>
    <t>7461</t>
  </si>
  <si>
    <t>7600</t>
  </si>
  <si>
    <t>Інші програми та заходи, пов'язані з економічною діяльністю</t>
  </si>
  <si>
    <t>0411</t>
  </si>
  <si>
    <t>7610</t>
  </si>
  <si>
    <t>8000</t>
  </si>
  <si>
    <t>9000</t>
  </si>
  <si>
    <t>Нерозподілені видатки</t>
  </si>
  <si>
    <t>8100</t>
  </si>
  <si>
    <t>Захист населення і територій від надзвичайних ситуацій техногенного та природного характеру</t>
  </si>
  <si>
    <t>0320</t>
  </si>
  <si>
    <t>8110</t>
  </si>
  <si>
    <t>8300</t>
  </si>
  <si>
    <t>Охорона навколишнього природного середовища</t>
  </si>
  <si>
    <t>0540</t>
  </si>
  <si>
    <t>8340</t>
  </si>
  <si>
    <t>8700</t>
  </si>
  <si>
    <t>900201</t>
  </si>
  <si>
    <t>Усього видатків без урахування міжбюджетних трансфертів</t>
  </si>
  <si>
    <t>9800</t>
  </si>
  <si>
    <t>2620</t>
  </si>
  <si>
    <t>Поточні трансферти органам державного управління інших рівнів</t>
  </si>
  <si>
    <t>900202</t>
  </si>
  <si>
    <t>Усього видатків з трансфертами, що передаються до державного бюджету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</si>
  <si>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</si>
  <si>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</si>
  <si>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3220</t>
  </si>
  <si>
    <t>Капітальні трансферти органам державного управління інших рівнів</t>
  </si>
  <si>
    <t>9740</t>
  </si>
  <si>
    <t>9770</t>
  </si>
  <si>
    <t>900203</t>
  </si>
  <si>
    <t>Забезпечення діяльності інклюзивно-ресурсних центрів</t>
  </si>
  <si>
    <t>січень-квітень</t>
  </si>
  <si>
    <t>січень-травень</t>
  </si>
  <si>
    <t>січень-червень</t>
  </si>
  <si>
    <t>січень-липень</t>
  </si>
  <si>
    <t>січень-серпень</t>
  </si>
  <si>
    <t>січень-вересень</t>
  </si>
  <si>
    <t>січень-жовтень</t>
  </si>
  <si>
    <t>січень-листопад</t>
  </si>
  <si>
    <t>1170</t>
  </si>
  <si>
    <t>Надання допомоги на дітей, які виховуються у багатодітних сім`ях</t>
  </si>
  <si>
    <t>Відшкодування послуги з догляду за дитиною до трьох років «муніципальна няня»</t>
  </si>
  <si>
    <t>_</t>
  </si>
  <si>
    <t>Поле287</t>
  </si>
  <si>
    <t>Поле288</t>
  </si>
  <si>
    <t>all</t>
  </si>
  <si>
    <t>sv</t>
  </si>
  <si>
    <t>zv</t>
  </si>
  <si>
    <t>Зведений бюджет сіл Олександрійського р-ну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</si>
  <si>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</si>
  <si>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</si>
  <si>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Надання позашкільної освіти закладами позашкільної освіти, заходи із позашкільної роботи з дітьми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</si>
  <si>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</si>
  <si>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Реверсна дотація 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</si>
  <si>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</si>
  <si>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 xml:space="preserve">Уточнений річний розпис  </t>
  </si>
  <si>
    <t>Реверсна дотація</t>
  </si>
  <si>
    <t>(назва бюджету)</t>
  </si>
  <si>
    <t>ІІ. Видатки</t>
  </si>
  <si>
    <t>Найменування</t>
  </si>
  <si>
    <t>Типової програмної класифікацією видатків та кредитування місцевих бюджетів</t>
  </si>
  <si>
    <t>програмної класифікації видатків та кредитування місцевих бюджетів</t>
  </si>
  <si>
    <t>економічної класифікації видатків бюджету</t>
  </si>
  <si>
    <t>1</t>
  </si>
  <si>
    <t>2</t>
  </si>
  <si>
    <t>13</t>
  </si>
  <si>
    <t>14</t>
  </si>
  <si>
    <t>15</t>
  </si>
  <si>
    <t>16</t>
  </si>
  <si>
    <t>17</t>
  </si>
  <si>
    <t>ПОТОЧНІ ВИДАТКИ</t>
  </si>
  <si>
    <t>КАПІТАЛЬНІ ВИДАТКИ</t>
  </si>
  <si>
    <t>Надання загальної середньої освіти закладами середньої освіти (у т.ч.з дошкільними підрозділами ( відділеннями, групами))</t>
  </si>
  <si>
    <t>Охорона здоров'я</t>
  </si>
  <si>
    <t>Програми і централізовані заходи у галузі охорони здоров'я</t>
  </si>
  <si>
    <t>Надання пільг з оплати послуг зв'язку,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</si>
  <si>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Утримання та забезпечення діяльності центрів соціальних служб для сім'ї, дітей та молоді</t>
  </si>
  <si>
    <t>Культура і мистецтво</t>
  </si>
  <si>
    <t>Забезпечення діяльності палаців і будинків культури, клубів, центрів дозвілля та інших клубних закладів</t>
  </si>
  <si>
    <t>Фізична культура і спорт</t>
  </si>
  <si>
    <t>Утримання та ефективна експлуатація об'єктів житлово-комунального господарства</t>
  </si>
  <si>
    <t>6020</t>
  </si>
  <si>
    <t>9110</t>
  </si>
  <si>
    <t>9300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</si>
  <si>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</si>
  <si>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Керівник органу Державної казначейської служби України</t>
  </si>
  <si>
    <t>Керівник структурного підрозділу органу 
Державної казначейської служби України</t>
  </si>
  <si>
    <t>Періодичність: місячна
Одиниця виміру: грн, коп.</t>
  </si>
  <si>
    <t>7320</t>
  </si>
  <si>
    <t>Будівництво об'єктів соціально-культурного призначення</t>
  </si>
  <si>
    <t>7321</t>
  </si>
  <si>
    <t>Будівництво освітніх установ та закладів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</si>
  <si>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</si>
  <si>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</si>
  <si>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7360</t>
  </si>
  <si>
    <t>Виконання інвестиційних проектів</t>
  </si>
  <si>
    <t>0490</t>
  </si>
  <si>
    <t>7363</t>
  </si>
  <si>
    <t>9500</t>
  </si>
  <si>
    <t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t>
  </si>
  <si>
    <t>9510</t>
  </si>
  <si>
    <t>9730</t>
  </si>
  <si>
    <t>2.Б. Видатки за коштами на рахунках в банках</t>
  </si>
  <si>
    <t>0190</t>
  </si>
  <si>
    <t>Проведення місцевих виборів та референдумів, забезпечення діяльності виборчої комісії Автономної Республіки Крим</t>
  </si>
  <si>
    <t>0160</t>
  </si>
  <si>
    <t>0191</t>
  </si>
  <si>
    <t>Капітальні трансферти населенню</t>
  </si>
  <si>
    <t>6080</t>
  </si>
  <si>
    <t>Реалізація державних та місцевих житлових програм</t>
  </si>
  <si>
    <t>0610</t>
  </si>
  <si>
    <t>6083</t>
  </si>
  <si>
    <t>9600</t>
  </si>
  <si>
    <t>Субвенції з місцевого бюджету іншим місцевим бюджетам на здійснення інших програм та заходів за рахунок субвенцій з державного бюджету</t>
  </si>
  <si>
    <t>9620</t>
  </si>
  <si>
    <t>АС  " Є-ЗВІТНІСТЬ "</t>
  </si>
  <si>
    <t>ст. 1 з 25</t>
  </si>
  <si>
    <t>ст. 2 з 25</t>
  </si>
  <si>
    <t>ст. 3 з 25</t>
  </si>
  <si>
    <t>ст. 4 з 25</t>
  </si>
  <si>
    <t>ст. 5 з 25</t>
  </si>
  <si>
    <t>ст. 6 з 25</t>
  </si>
  <si>
    <t>ст. 7 з 25</t>
  </si>
  <si>
    <t>ст. 8 з 25</t>
  </si>
  <si>
    <t>ст. 9 з 25</t>
  </si>
  <si>
    <t>ст. 10 з 25</t>
  </si>
  <si>
    <t>ст. 11 з 25</t>
  </si>
  <si>
    <t>ст. 12 з 25</t>
  </si>
  <si>
    <t>ст. 13 з 25</t>
  </si>
  <si>
    <t>ст. 14 з 25</t>
  </si>
  <si>
    <t>ст. 15 з 25</t>
  </si>
  <si>
    <t>ст. 16 з 25</t>
  </si>
  <si>
    <t>ст. 17 з 25</t>
  </si>
  <si>
    <t>ст. 18 з 25</t>
  </si>
  <si>
    <t>ст. 19 з 25</t>
  </si>
  <si>
    <t>ст. 20 з 25</t>
  </si>
  <si>
    <t>ст. 21 з 25</t>
  </si>
  <si>
    <t>ст. 22 з 25</t>
  </si>
  <si>
    <t>ст. 23 з 25</t>
  </si>
  <si>
    <t>Ольга ЛИСЕНКО</t>
  </si>
  <si>
    <t>ст. 24 з 25</t>
  </si>
  <si>
    <t>202100000023663578</t>
  </si>
  <si>
    <t>Капітальне будівництво (придбання)</t>
  </si>
  <si>
    <t>3122</t>
  </si>
  <si>
    <t>Капітальне будівництво (придбання) інших об'єктів</t>
  </si>
  <si>
    <t>Людмила КУЩ</t>
  </si>
  <si>
    <t>0,00</t>
  </si>
  <si>
    <t>Інші заходи у сфері культури і мистецтва</t>
  </si>
  <si>
    <t>Інші заходи, пов'язані з економічною діяльністю</t>
  </si>
  <si>
    <t>Субвенції з місцевого бюджету іншим місцевим бюджетам  на здійснення програм та заходів за рахунок коштів місцевих бюджетів</t>
  </si>
  <si>
    <t>(тис. грн)</t>
  </si>
  <si>
    <t>Інші заходи в галузі культури і мистецтва</t>
  </si>
  <si>
    <t>0</t>
  </si>
  <si>
    <t>Виконання районного бюджету станом на 01.01.2026</t>
  </si>
  <si>
    <t>План на 12 місяців 2025 року (загальний фонд)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</si>
</sst>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_₽_-;\-* #,##0.00\ _₽_-;_-* &quot;-&quot;??\ _₽_-;_-@_-"/>
    <numFmt numFmtId="165" formatCode="#0.00"/>
    <numFmt numFmtId="166" formatCode="#0"/>
    <numFmt numFmtId="167" formatCode="000000"/>
    <numFmt numFmtId="168" formatCode="_-* #,##0\ _г_р_н_._-;\-* #,##0\ _г_р_н_._-;_-* &quot;-&quot;\ _г_р_н_._-;_-@_-"/>
    <numFmt numFmtId="169" formatCode="_-* #,##0.00\ _г_р_н_._-;\-* #,##0.00\ _г_р_н_._-;_-* &quot;-&quot;??\ _г_р_н_._-;_-@_-"/>
    <numFmt numFmtId="170" formatCode="0000"/>
    <numFmt numFmtId="171" formatCode="0.0"/>
    <numFmt numFmtId="172" formatCode="#,##0.0"/>
    <numFmt numFmtId="173" formatCode="#,##0;\-#,##0"/>
    <numFmt numFmtId="174" formatCode="#,##0.00;\-#,##0.00"/>
  </numFmts>
  <fonts count="7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indexed="8"/>
      <name val="Arial Cyr"/>
      <charset val="204"/>
    </font>
    <font>
      <sz val="9"/>
      <color indexed="8"/>
      <name val="Times New Roman Cyr"/>
      <charset val="204"/>
    </font>
    <font>
      <sz val="8"/>
      <color indexed="8"/>
      <name val="Times New Roman Cyr"/>
      <charset val="204"/>
    </font>
    <font>
      <sz val="10"/>
      <name val="Arial Cyr"/>
      <charset val="204"/>
    </font>
    <font>
      <b/>
      <i/>
      <sz val="13"/>
      <name val="Arial Cyr"/>
      <family val="2"/>
      <charset val="204"/>
    </font>
    <font>
      <i/>
      <sz val="10"/>
      <color indexed="10"/>
      <name val="Arial Cyr"/>
      <charset val="204"/>
    </font>
    <font>
      <sz val="10"/>
      <color theme="5" tint="-0.249977111117893"/>
      <name val="Arial Cyr"/>
      <charset val="204"/>
    </font>
    <font>
      <b/>
      <i/>
      <sz val="8"/>
      <name val="Arial Black"/>
      <family val="2"/>
      <charset val="204"/>
    </font>
    <font>
      <sz val="12"/>
      <name val="Arial Cyr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i/>
      <sz val="10"/>
      <color indexed="10"/>
      <name val="Arial Cyr"/>
      <charset val="204"/>
    </font>
    <font>
      <b/>
      <sz val="10"/>
      <color theme="5" tint="-0.249977111117893"/>
      <name val="Arial Cyr"/>
      <charset val="204"/>
    </font>
    <font>
      <sz val="10"/>
      <name val="Arial"/>
      <family val="2"/>
    </font>
    <font>
      <sz val="10"/>
      <color indexed="17"/>
      <name val="Arial Cyr"/>
      <charset val="204"/>
    </font>
    <font>
      <b/>
      <i/>
      <sz val="10"/>
      <color indexed="15"/>
      <name val="Arial Cyr"/>
      <charset val="204"/>
    </font>
    <font>
      <b/>
      <i/>
      <sz val="10"/>
      <color theme="5" tint="-0.249977111117893"/>
      <name val="Arial Cyr"/>
      <charset val="204"/>
    </font>
    <font>
      <b/>
      <sz val="10"/>
      <color indexed="21"/>
      <name val="Arial Cyr"/>
      <charset val="204"/>
    </font>
    <font>
      <b/>
      <i/>
      <sz val="14"/>
      <name val="Arial Cyr"/>
      <family val="2"/>
      <charset val="204"/>
    </font>
    <font>
      <b/>
      <i/>
      <sz val="10"/>
      <color indexed="60"/>
      <name val="Arial Cyr"/>
      <charset val="204"/>
    </font>
    <font>
      <i/>
      <sz val="10"/>
      <color indexed="16"/>
      <name val="Arial Cyr"/>
      <charset val="204"/>
    </font>
    <font>
      <i/>
      <sz val="10"/>
      <color indexed="18"/>
      <name val="Arial Cyr"/>
      <charset val="204"/>
    </font>
    <font>
      <sz val="10"/>
      <color indexed="61"/>
      <name val="Arial Cyr"/>
      <charset val="204"/>
    </font>
    <font>
      <b/>
      <i/>
      <sz val="10"/>
      <color indexed="16"/>
      <name val="Arial Cyr"/>
      <charset val="204"/>
    </font>
    <font>
      <b/>
      <i/>
      <sz val="10"/>
      <color indexed="18"/>
      <name val="Arial Cyr"/>
      <charset val="204"/>
    </font>
    <font>
      <b/>
      <sz val="10"/>
      <color indexed="61"/>
      <name val="Arial Cyr"/>
      <charset val="204"/>
    </font>
    <font>
      <b/>
      <i/>
      <sz val="10"/>
      <color indexed="62"/>
      <name val="Arial Cyr"/>
      <charset val="204"/>
    </font>
    <font>
      <sz val="10"/>
      <color rgb="FFFF0000"/>
      <name val="Arial Cyr"/>
      <charset val="204"/>
    </font>
    <font>
      <b/>
      <i/>
      <sz val="10"/>
      <color rgb="FFFF0000"/>
      <name val="Arial Cyr"/>
      <charset val="204"/>
    </font>
    <font>
      <i/>
      <sz val="10"/>
      <color rgb="FFFF0000"/>
      <name val="Arial Cyr"/>
      <charset val="204"/>
    </font>
    <font>
      <sz val="10"/>
      <color indexed="60"/>
      <name val="Arial Cyr"/>
      <charset val="204"/>
    </font>
    <font>
      <b/>
      <sz val="10"/>
      <name val="Arial Cyr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sz val="10"/>
      <color indexed="10"/>
      <name val="Arial Cyr"/>
      <charset val="204"/>
    </font>
    <font>
      <sz val="10"/>
      <color indexed="15"/>
      <name val="Arial Cyr"/>
      <charset val="204"/>
    </font>
    <font>
      <b/>
      <i/>
      <sz val="10"/>
      <name val="Arial Cyr"/>
      <charset val="204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Times New Roman Cyr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7"/>
      <color indexed="8"/>
      <name val="Arial Cyr"/>
      <charset val="204"/>
    </font>
    <font>
      <sz val="10"/>
      <color indexed="8"/>
      <name val="Arial Cyr"/>
    </font>
    <font>
      <b/>
      <sz val="10"/>
      <color rgb="FFFF0000"/>
      <name val="Arial Cyr"/>
      <family val="2"/>
      <charset val="204"/>
    </font>
    <font>
      <sz val="14"/>
      <color indexed="8"/>
      <name val="Arial Cyr"/>
      <charset val="204"/>
    </font>
    <font>
      <sz val="11"/>
      <color indexed="8"/>
      <name val="Calibri"/>
      <family val="2"/>
      <charset val="204"/>
      <scheme val="minor"/>
    </font>
    <font>
      <sz val="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i/>
      <sz val="6"/>
      <color rgb="FF000000"/>
      <name val="Times New Roman"/>
      <family val="1"/>
      <charset val="204"/>
    </font>
    <font>
      <i/>
      <u/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6" fillId="0" borderId="0"/>
  </cellStyleXfs>
  <cellXfs count="314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/>
    </xf>
    <xf numFmtId="0" fontId="0" fillId="3" borderId="0" xfId="0" applyFill="1"/>
    <xf numFmtId="0" fontId="0" fillId="4" borderId="0" xfId="0" applyFill="1"/>
    <xf numFmtId="0" fontId="4" fillId="4" borderId="0" xfId="0" applyFont="1" applyFill="1" applyAlignment="1">
      <alignment horizontal="left" wrapText="1"/>
    </xf>
    <xf numFmtId="0" fontId="3" fillId="5" borderId="0" xfId="0" applyFont="1" applyFill="1" applyAlignment="1">
      <alignment horizontal="left"/>
    </xf>
    <xf numFmtId="0" fontId="4" fillId="6" borderId="0" xfId="0" applyFont="1" applyFill="1" applyAlignment="1">
      <alignment horizontal="left" wrapText="1"/>
    </xf>
    <xf numFmtId="0" fontId="0" fillId="6" borderId="0" xfId="0" applyFill="1"/>
    <xf numFmtId="0" fontId="3" fillId="7" borderId="0" xfId="0" applyFont="1" applyFill="1" applyAlignment="1">
      <alignment horizontal="left"/>
    </xf>
    <xf numFmtId="1" fontId="5" fillId="0" borderId="0" xfId="2" applyNumberFormat="1" applyFont="1" applyFill="1" applyProtection="1">
      <protection locked="0"/>
    </xf>
    <xf numFmtId="1" fontId="5" fillId="0" borderId="0" xfId="2" applyNumberFormat="1" applyFont="1" applyFill="1" applyAlignment="1" applyProtection="1">
      <alignment horizontal="centerContinuous" wrapText="1"/>
      <protection locked="0"/>
    </xf>
    <xf numFmtId="1" fontId="5" fillId="0" borderId="0" xfId="2" applyNumberFormat="1" applyFont="1" applyFill="1" applyAlignment="1" applyProtection="1">
      <alignment wrapText="1"/>
      <protection locked="0"/>
    </xf>
    <xf numFmtId="1" fontId="5" fillId="8" borderId="0" xfId="2" applyNumberFormat="1" applyFont="1" applyFill="1" applyProtection="1">
      <protection locked="0"/>
    </xf>
    <xf numFmtId="1" fontId="5" fillId="9" borderId="0" xfId="2" applyNumberFormat="1" applyFont="1" applyFill="1" applyProtection="1">
      <protection locked="0"/>
    </xf>
    <xf numFmtId="1" fontId="7" fillId="8" borderId="0" xfId="2" applyNumberFormat="1" applyFont="1" applyFill="1" applyProtection="1">
      <protection locked="0"/>
    </xf>
    <xf numFmtId="1" fontId="7" fillId="9" borderId="0" xfId="2" applyNumberFormat="1" applyFont="1" applyFill="1" applyProtection="1">
      <protection locked="0"/>
    </xf>
    <xf numFmtId="1" fontId="8" fillId="0" borderId="0" xfId="2" applyNumberFormat="1" applyFont="1" applyFill="1" applyProtection="1">
      <protection locked="0"/>
    </xf>
    <xf numFmtId="1" fontId="9" fillId="0" borderId="0" xfId="2" applyNumberFormat="1" applyFont="1" applyFill="1" applyProtection="1"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</xf>
    <xf numFmtId="1" fontId="11" fillId="0" borderId="0" xfId="2" applyNumberFormat="1" applyFont="1" applyFill="1" applyAlignment="1" applyProtection="1">
      <alignment horizontal="center" vertical="center" wrapText="1"/>
      <protection locked="0"/>
    </xf>
    <xf numFmtId="1" fontId="5" fillId="8" borderId="0" xfId="2" applyNumberFormat="1" applyFont="1" applyFill="1" applyAlignment="1" applyProtection="1">
      <alignment horizontal="center" vertical="center" wrapText="1"/>
      <protection locked="0"/>
    </xf>
    <xf numFmtId="1" fontId="5" fillId="9" borderId="0" xfId="2" applyNumberFormat="1" applyFont="1" applyFill="1" applyAlignment="1" applyProtection="1">
      <alignment horizontal="center" vertical="center" wrapText="1"/>
      <protection locked="0"/>
    </xf>
    <xf numFmtId="1" fontId="13" fillId="8" borderId="0" xfId="2" applyNumberFormat="1" applyFont="1" applyFill="1" applyAlignment="1" applyProtection="1">
      <alignment horizontal="center" vertical="center" wrapText="1"/>
      <protection locked="0"/>
    </xf>
    <xf numFmtId="1" fontId="13" fillId="9" borderId="0" xfId="2" applyNumberFormat="1" applyFont="1" applyFill="1" applyAlignment="1" applyProtection="1">
      <alignment horizontal="center" vertical="center" wrapText="1"/>
      <protection locked="0"/>
    </xf>
    <xf numFmtId="1" fontId="14" fillId="0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3" applyNumberFormat="1" applyFont="1" applyFill="1" applyBorder="1" applyAlignment="1" applyProtection="1">
      <alignment horizontal="left" vertical="center" wrapText="1"/>
      <protection locked="0"/>
    </xf>
    <xf numFmtId="166" fontId="5" fillId="0" borderId="1" xfId="2" applyNumberFormat="1" applyBorder="1" applyAlignment="1">
      <alignment vertical="center" wrapText="1"/>
    </xf>
    <xf numFmtId="1" fontId="15" fillId="0" borderId="1" xfId="2" applyNumberFormat="1" applyFont="1" applyFill="1" applyBorder="1" applyAlignment="1" applyProtection="1">
      <alignment horizontal="right" vertical="center"/>
    </xf>
    <xf numFmtId="1" fontId="15" fillId="0" borderId="1" xfId="2" applyNumberFormat="1" applyFont="1" applyFill="1" applyBorder="1" applyAlignment="1" applyProtection="1">
      <alignment horizontal="right" vertical="center"/>
      <protection locked="0"/>
    </xf>
    <xf numFmtId="1" fontId="5" fillId="0" borderId="0" xfId="2" applyNumberFormat="1" applyFont="1" applyFill="1" applyAlignment="1" applyProtection="1">
      <alignment vertical="center"/>
      <protection locked="0"/>
    </xf>
    <xf numFmtId="1" fontId="5" fillId="9" borderId="0" xfId="2" applyNumberFormat="1" applyFont="1" applyFill="1" applyAlignment="1" applyProtection="1">
      <alignment vertical="center"/>
      <protection locked="0"/>
    </xf>
    <xf numFmtId="1" fontId="7" fillId="8" borderId="0" xfId="2" applyNumberFormat="1" applyFont="1" applyFill="1" applyAlignment="1" applyProtection="1">
      <alignment vertical="center"/>
      <protection locked="0"/>
    </xf>
    <xf numFmtId="1" fontId="7" fillId="9" borderId="0" xfId="2" applyNumberFormat="1" applyFont="1" applyFill="1" applyAlignment="1" applyProtection="1">
      <alignment vertical="center"/>
      <protection locked="0"/>
    </xf>
    <xf numFmtId="1" fontId="8" fillId="3" borderId="0" xfId="2" applyNumberFormat="1" applyFont="1" applyFill="1" applyAlignment="1" applyProtection="1">
      <alignment vertical="center"/>
      <protection locked="0"/>
    </xf>
    <xf numFmtId="1" fontId="11" fillId="0" borderId="0" xfId="2" applyNumberFormat="1" applyFont="1" applyFill="1" applyAlignment="1" applyProtection="1">
      <alignment vertical="center"/>
      <protection locked="0"/>
    </xf>
    <xf numFmtId="1" fontId="11" fillId="10" borderId="1" xfId="3" applyNumberFormat="1" applyFont="1" applyFill="1" applyBorder="1" applyAlignment="1" applyProtection="1">
      <alignment horizontal="center" vertical="center" wrapText="1"/>
      <protection locked="0"/>
    </xf>
    <xf numFmtId="1" fontId="11" fillId="10" borderId="1" xfId="2" applyNumberFormat="1" applyFont="1" applyFill="1" applyBorder="1" applyAlignment="1" applyProtection="1">
      <alignment vertical="center"/>
    </xf>
    <xf numFmtId="1" fontId="16" fillId="10" borderId="0" xfId="2" applyNumberFormat="1" applyFont="1" applyFill="1" applyAlignment="1" applyProtection="1">
      <alignment vertical="center"/>
      <protection locked="0"/>
    </xf>
    <xf numFmtId="1" fontId="17" fillId="8" borderId="0" xfId="2" applyNumberFormat="1" applyFont="1" applyFill="1" applyAlignment="1" applyProtection="1">
      <alignment vertical="center"/>
      <protection locked="0"/>
    </xf>
    <xf numFmtId="1" fontId="18" fillId="8" borderId="0" xfId="2" applyNumberFormat="1" applyFont="1" applyFill="1" applyAlignment="1" applyProtection="1">
      <alignment vertical="center"/>
      <protection locked="0"/>
    </xf>
    <xf numFmtId="167" fontId="8" fillId="0" borderId="0" xfId="2" applyNumberFormat="1" applyFont="1"/>
    <xf numFmtId="1" fontId="5" fillId="0" borderId="0" xfId="2" applyNumberFormat="1"/>
    <xf numFmtId="1" fontId="5" fillId="8" borderId="0" xfId="2" applyNumberFormat="1" applyFont="1" applyFill="1"/>
    <xf numFmtId="1" fontId="5" fillId="9" borderId="0" xfId="2" applyNumberFormat="1" applyFont="1" applyFill="1"/>
    <xf numFmtId="1" fontId="7" fillId="8" borderId="0" xfId="2" applyNumberFormat="1" applyFont="1" applyFill="1"/>
    <xf numFmtId="1" fontId="7" fillId="9" borderId="0" xfId="2" applyNumberFormat="1" applyFont="1" applyFill="1"/>
    <xf numFmtId="1" fontId="8" fillId="0" borderId="0" xfId="2" applyNumberFormat="1" applyFont="1"/>
    <xf numFmtId="2" fontId="5" fillId="0" borderId="0" xfId="2" applyNumberFormat="1"/>
    <xf numFmtId="1" fontId="21" fillId="0" borderId="0" xfId="2" applyNumberFormat="1" applyFont="1" applyFill="1" applyProtection="1">
      <protection locked="0"/>
    </xf>
    <xf numFmtId="1" fontId="5" fillId="0" borderId="0" xfId="2" applyNumberFormat="1" applyFill="1" applyProtection="1">
      <protection locked="0"/>
    </xf>
    <xf numFmtId="1" fontId="22" fillId="0" borderId="0" xfId="2" applyNumberFormat="1" applyFont="1" applyFill="1" applyProtection="1">
      <protection locked="0"/>
    </xf>
    <xf numFmtId="1" fontId="23" fillId="0" borderId="0" xfId="2" applyNumberFormat="1" applyFont="1" applyFill="1" applyProtection="1">
      <protection locked="0"/>
    </xf>
    <xf numFmtId="1" fontId="24" fillId="0" borderId="0" xfId="2" applyNumberFormat="1" applyFont="1" applyFill="1" applyProtection="1">
      <protection locked="0"/>
    </xf>
    <xf numFmtId="1" fontId="21" fillId="8" borderId="0" xfId="2" applyNumberFormat="1" applyFont="1" applyFill="1" applyProtection="1">
      <protection locked="0"/>
    </xf>
    <xf numFmtId="1" fontId="5" fillId="2" borderId="0" xfId="2" applyNumberFormat="1" applyFill="1" applyProtection="1">
      <protection locked="0"/>
    </xf>
    <xf numFmtId="1" fontId="21" fillId="8" borderId="0" xfId="2" applyNumberFormat="1" applyFont="1" applyFill="1" applyAlignment="1" applyProtection="1">
      <alignment horizontal="center" vertical="center" wrapText="1"/>
      <protection locked="0"/>
    </xf>
    <xf numFmtId="1" fontId="11" fillId="2" borderId="0" xfId="2" applyNumberFormat="1" applyFont="1" applyFill="1" applyAlignment="1" applyProtection="1">
      <alignment horizontal="center" vertical="center" wrapText="1"/>
      <protection locked="0"/>
    </xf>
    <xf numFmtId="1" fontId="25" fillId="0" borderId="0" xfId="2" applyNumberFormat="1" applyFont="1" applyFill="1" applyAlignment="1" applyProtection="1">
      <alignment horizontal="center" vertical="center" wrapText="1"/>
      <protection locked="0"/>
    </xf>
    <xf numFmtId="1" fontId="26" fillId="0" borderId="0" xfId="2" applyNumberFormat="1" applyFont="1" applyFill="1" applyAlignment="1" applyProtection="1">
      <alignment horizontal="center" vertical="center" wrapText="1"/>
      <protection locked="0"/>
    </xf>
    <xf numFmtId="1" fontId="27" fillId="0" borderId="0" xfId="2" applyNumberFormat="1" applyFont="1" applyFill="1" applyAlignment="1" applyProtection="1">
      <alignment horizontal="center" vertical="center" wrapText="1"/>
      <protection locked="0"/>
    </xf>
    <xf numFmtId="1" fontId="28" fillId="2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3" applyNumberFormat="1" applyFill="1" applyBorder="1" applyAlignment="1" applyProtection="1">
      <alignment horizontal="left" vertical="center" wrapText="1"/>
      <protection locked="0"/>
    </xf>
    <xf numFmtId="1" fontId="5" fillId="0" borderId="1" xfId="2" applyNumberFormat="1" applyFill="1" applyBorder="1" applyAlignment="1" applyProtection="1">
      <alignment vertical="center"/>
    </xf>
    <xf numFmtId="1" fontId="21" fillId="8" borderId="0" xfId="2" applyNumberFormat="1" applyFont="1" applyFill="1" applyAlignment="1" applyProtection="1">
      <alignment vertical="center"/>
      <protection locked="0"/>
    </xf>
    <xf numFmtId="1" fontId="26" fillId="2" borderId="0" xfId="2" applyNumberFormat="1" applyFont="1" applyFill="1" applyAlignment="1" applyProtection="1">
      <alignment vertical="center"/>
      <protection locked="0"/>
    </xf>
    <xf numFmtId="1" fontId="22" fillId="0" borderId="0" xfId="2" applyNumberFormat="1" applyFont="1" applyFill="1" applyAlignment="1" applyProtection="1">
      <alignment vertical="center"/>
      <protection locked="0"/>
    </xf>
    <xf numFmtId="1" fontId="23" fillId="0" borderId="0" xfId="2" applyNumberFormat="1" applyFont="1" applyFill="1" applyAlignment="1" applyProtection="1">
      <alignment vertical="center"/>
      <protection locked="0"/>
    </xf>
    <xf numFmtId="1" fontId="5" fillId="0" borderId="0" xfId="2" applyNumberFormat="1" applyFill="1" applyAlignment="1" applyProtection="1">
      <alignment vertical="center"/>
      <protection locked="0"/>
    </xf>
    <xf numFmtId="1" fontId="19" fillId="0" borderId="0" xfId="2" applyNumberFormat="1" applyFont="1" applyAlignment="1">
      <alignment horizontal="left"/>
    </xf>
    <xf numFmtId="1" fontId="32" fillId="0" borderId="0" xfId="2" applyNumberFormat="1" applyFont="1"/>
    <xf numFmtId="1" fontId="22" fillId="0" borderId="0" xfId="2" applyNumberFormat="1" applyFont="1"/>
    <xf numFmtId="1" fontId="23" fillId="0" borderId="0" xfId="2" applyNumberFormat="1" applyFont="1"/>
    <xf numFmtId="1" fontId="20" fillId="0" borderId="0" xfId="2" applyNumberFormat="1" applyFont="1" applyFill="1" applyAlignment="1" applyProtection="1">
      <protection locked="0"/>
    </xf>
    <xf numFmtId="1" fontId="9" fillId="0" borderId="2" xfId="2" applyNumberFormat="1" applyFont="1" applyFill="1" applyBorder="1" applyAlignment="1" applyProtection="1">
      <protection locked="0"/>
    </xf>
    <xf numFmtId="1" fontId="35" fillId="0" borderId="0" xfId="2" applyNumberFormat="1" applyFont="1" applyFill="1" applyProtection="1">
      <protection locked="0"/>
    </xf>
    <xf numFmtId="1" fontId="34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" xfId="2" applyNumberFormat="1" applyFont="1" applyFill="1" applyBorder="1" applyAlignment="1" applyProtection="1">
      <alignment horizontal="center" vertical="center" wrapText="1"/>
    </xf>
    <xf numFmtId="1" fontId="12" fillId="0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2" applyNumberFormat="1" applyFill="1" applyBorder="1" applyAlignment="1" applyProtection="1">
      <alignment vertical="center"/>
      <protection locked="0"/>
    </xf>
    <xf numFmtId="1" fontId="4" fillId="0" borderId="0" xfId="2" applyNumberFormat="1" applyFont="1" applyFill="1" applyAlignment="1">
      <alignment horizontal="right"/>
    </xf>
    <xf numFmtId="1" fontId="25" fillId="8" borderId="0" xfId="2" applyNumberFormat="1" applyFont="1" applyFill="1" applyAlignment="1" applyProtection="1">
      <alignment vertical="center"/>
      <protection locked="0"/>
    </xf>
    <xf numFmtId="1" fontId="37" fillId="0" borderId="0" xfId="2" applyNumberFormat="1" applyFont="1" applyFill="1" applyAlignment="1" applyProtection="1">
      <alignment horizontal="right"/>
      <protection locked="0"/>
    </xf>
    <xf numFmtId="0" fontId="39" fillId="0" borderId="0" xfId="0" applyFont="1"/>
    <xf numFmtId="1" fontId="39" fillId="0" borderId="0" xfId="0" applyNumberFormat="1" applyFont="1"/>
    <xf numFmtId="0" fontId="0" fillId="13" borderId="0" xfId="0" applyFill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13" borderId="0" xfId="0" applyFill="1" applyAlignment="1">
      <alignment vertical="center"/>
    </xf>
    <xf numFmtId="0" fontId="0" fillId="14" borderId="0" xfId="0" applyFill="1" applyAlignment="1">
      <alignment horizontal="center" vertical="center"/>
    </xf>
    <xf numFmtId="0" fontId="42" fillId="0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170" fontId="0" fillId="0" borderId="1" xfId="0" applyNumberFormat="1" applyBorder="1" applyAlignment="1">
      <alignment horizontal="center" vertical="center"/>
    </xf>
    <xf numFmtId="172" fontId="41" fillId="0" borderId="1" xfId="0" applyNumberFormat="1" applyFont="1" applyBorder="1" applyAlignment="1">
      <alignment horizontal="right" vertical="center"/>
    </xf>
    <xf numFmtId="172" fontId="0" fillId="0" borderId="1" xfId="0" applyNumberFormat="1" applyBorder="1" applyAlignment="1">
      <alignment horizontal="right" vertical="center"/>
    </xf>
    <xf numFmtId="171" fontId="0" fillId="0" borderId="1" xfId="0" applyNumberFormat="1" applyBorder="1" applyAlignment="1">
      <alignment horizontal="right" vertical="center"/>
    </xf>
    <xf numFmtId="0" fontId="41" fillId="3" borderId="1" xfId="0" applyFont="1" applyFill="1" applyBorder="1" applyAlignment="1">
      <alignment vertical="center" wrapText="1"/>
    </xf>
    <xf numFmtId="0" fontId="41" fillId="3" borderId="1" xfId="0" applyFont="1" applyFill="1" applyBorder="1" applyAlignment="1">
      <alignment vertical="center"/>
    </xf>
    <xf numFmtId="172" fontId="41" fillId="3" borderId="1" xfId="0" applyNumberFormat="1" applyFont="1" applyFill="1" applyBorder="1" applyAlignment="1">
      <alignment horizontal="right" vertical="center"/>
    </xf>
    <xf numFmtId="172" fontId="41" fillId="3" borderId="1" xfId="0" applyNumberFormat="1" applyFont="1" applyFill="1" applyBorder="1" applyAlignment="1">
      <alignment vertical="center"/>
    </xf>
    <xf numFmtId="171" fontId="41" fillId="3" borderId="1" xfId="0" applyNumberFormat="1" applyFont="1" applyFill="1" applyBorder="1" applyAlignment="1">
      <alignment horizontal="right" vertical="center"/>
    </xf>
    <xf numFmtId="172" fontId="0" fillId="3" borderId="0" xfId="0" applyNumberFormat="1" applyFill="1"/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6" borderId="0" xfId="0" applyFill="1" applyAlignment="1">
      <alignment wrapText="1"/>
    </xf>
    <xf numFmtId="172" fontId="39" fillId="6" borderId="0" xfId="0" applyNumberFormat="1" applyFont="1" applyFill="1"/>
    <xf numFmtId="172" fontId="41" fillId="0" borderId="0" xfId="0" applyNumberFormat="1" applyFont="1" applyFill="1" applyBorder="1" applyAlignment="1">
      <alignment horizontal="right" vertical="center"/>
    </xf>
    <xf numFmtId="0" fontId="0" fillId="12" borderId="0" xfId="0" applyFill="1"/>
    <xf numFmtId="172" fontId="0" fillId="0" borderId="0" xfId="0" applyNumberFormat="1"/>
    <xf numFmtId="0" fontId="46" fillId="0" borderId="0" xfId="8"/>
    <xf numFmtId="0" fontId="4" fillId="0" borderId="0" xfId="8" applyFont="1" applyFill="1" applyAlignment="1">
      <alignment horizontal="right"/>
    </xf>
    <xf numFmtId="0" fontId="4" fillId="0" borderId="0" xfId="8" applyFont="1" applyFill="1" applyAlignment="1">
      <alignment horizontal="left" wrapText="1"/>
    </xf>
    <xf numFmtId="0" fontId="3" fillId="0" borderId="0" xfId="8" applyFont="1" applyFill="1" applyAlignment="1">
      <alignment horizontal="left"/>
    </xf>
    <xf numFmtId="0" fontId="46" fillId="0" borderId="0" xfId="8" applyFill="1" applyAlignment="1">
      <alignment horizontal="left"/>
    </xf>
    <xf numFmtId="0" fontId="2" fillId="0" borderId="0" xfId="8" applyFont="1" applyFill="1" applyAlignment="1">
      <alignment horizontal="left"/>
    </xf>
    <xf numFmtId="172" fontId="39" fillId="3" borderId="0" xfId="0" applyNumberFormat="1" applyFont="1" applyFill="1"/>
    <xf numFmtId="0" fontId="39" fillId="13" borderId="0" xfId="0" applyFont="1" applyFill="1"/>
    <xf numFmtId="0" fontId="39" fillId="0" borderId="0" xfId="0" applyFont="1" applyAlignment="1">
      <alignment wrapText="1"/>
    </xf>
    <xf numFmtId="172" fontId="39" fillId="0" borderId="0" xfId="0" applyNumberFormat="1" applyFont="1"/>
    <xf numFmtId="0" fontId="39" fillId="3" borderId="0" xfId="0" applyFont="1" applyFill="1"/>
    <xf numFmtId="0" fontId="47" fillId="13" borderId="0" xfId="0" applyFont="1" applyFill="1"/>
    <xf numFmtId="0" fontId="40" fillId="13" borderId="0" xfId="0" applyFont="1" applyFill="1"/>
    <xf numFmtId="0" fontId="40" fillId="13" borderId="0" xfId="0" applyFont="1" applyFill="1" applyAlignment="1">
      <alignment vertical="center"/>
    </xf>
    <xf numFmtId="0" fontId="40" fillId="6" borderId="0" xfId="0" applyFont="1" applyFill="1"/>
    <xf numFmtId="172" fontId="0" fillId="6" borderId="0" xfId="0" applyNumberFormat="1" applyFill="1"/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36" fillId="6" borderId="0" xfId="2" applyNumberFormat="1" applyFont="1" applyFill="1" applyProtection="1">
      <protection locked="0"/>
    </xf>
    <xf numFmtId="1" fontId="36" fillId="6" borderId="0" xfId="2" applyNumberFormat="1" applyFont="1" applyFill="1" applyAlignment="1" applyProtection="1">
      <alignment horizontal="right"/>
      <protection locked="0"/>
    </xf>
    <xf numFmtId="1" fontId="5" fillId="6" borderId="0" xfId="2" applyNumberFormat="1" applyFont="1" applyFill="1" applyProtection="1">
      <protection locked="0"/>
    </xf>
    <xf numFmtId="1" fontId="29" fillId="6" borderId="0" xfId="2" applyNumberFormat="1" applyFont="1" applyFill="1" applyProtection="1">
      <protection locked="0"/>
    </xf>
    <xf numFmtId="1" fontId="39" fillId="6" borderId="0" xfId="0" applyNumberFormat="1" applyFont="1" applyFill="1"/>
    <xf numFmtId="1" fontId="30" fillId="6" borderId="0" xfId="2" applyNumberFormat="1" applyFont="1" applyFill="1" applyProtection="1">
      <protection locked="0"/>
    </xf>
    <xf numFmtId="1" fontId="31" fillId="6" borderId="0" xfId="2" applyNumberFormat="1" applyFont="1" applyFill="1" applyProtection="1">
      <protection locked="0"/>
    </xf>
    <xf numFmtId="1" fontId="17" fillId="12" borderId="0" xfId="2" applyNumberFormat="1" applyFont="1" applyFill="1" applyAlignment="1" applyProtection="1">
      <alignment vertical="center"/>
      <protection locked="0"/>
    </xf>
    <xf numFmtId="1" fontId="19" fillId="12" borderId="0" xfId="2" applyNumberFormat="1" applyFont="1" applyFill="1" applyAlignment="1">
      <alignment horizontal="left"/>
    </xf>
    <xf numFmtId="1" fontId="11" fillId="12" borderId="0" xfId="3" applyNumberFormat="1" applyFont="1" applyFill="1" applyBorder="1" applyAlignment="1" applyProtection="1">
      <alignment horizontal="center" vertical="center" wrapText="1"/>
      <protection locked="0"/>
    </xf>
    <xf numFmtId="1" fontId="11" fillId="12" borderId="0" xfId="2" applyNumberFormat="1" applyFont="1" applyFill="1" applyBorder="1" applyAlignment="1" applyProtection="1">
      <alignment vertical="center"/>
    </xf>
    <xf numFmtId="1" fontId="11" fillId="12" borderId="0" xfId="2" applyNumberFormat="1" applyFont="1" applyFill="1" applyAlignment="1" applyProtection="1">
      <alignment vertical="center"/>
      <protection locked="0"/>
    </xf>
    <xf numFmtId="1" fontId="16" fillId="12" borderId="0" xfId="2" applyNumberFormat="1" applyFont="1" applyFill="1" applyAlignment="1" applyProtection="1">
      <alignment vertical="center"/>
      <protection locked="0"/>
    </xf>
    <xf numFmtId="0" fontId="0" fillId="12" borderId="1" xfId="0" applyFill="1" applyBorder="1" applyAlignment="1">
      <alignment vertical="center" wrapText="1"/>
    </xf>
    <xf numFmtId="170" fontId="0" fillId="12" borderId="1" xfId="0" applyNumberFormat="1" applyFill="1" applyBorder="1" applyAlignment="1">
      <alignment horizontal="center" vertical="center"/>
    </xf>
    <xf numFmtId="172" fontId="41" fillId="12" borderId="1" xfId="0" applyNumberFormat="1" applyFont="1" applyFill="1" applyBorder="1" applyAlignment="1">
      <alignment horizontal="right" vertical="center"/>
    </xf>
    <xf numFmtId="172" fontId="0" fillId="12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vertical="top" wrapText="1"/>
    </xf>
    <xf numFmtId="0" fontId="0" fillId="3" borderId="0" xfId="0" applyFill="1" applyAlignment="1">
      <alignment vertical="center"/>
    </xf>
    <xf numFmtId="0" fontId="0" fillId="14" borderId="0" xfId="0" applyFill="1" applyAlignment="1">
      <alignment horizontal="center"/>
    </xf>
    <xf numFmtId="0" fontId="48" fillId="13" borderId="0" xfId="0" applyFont="1" applyFill="1"/>
    <xf numFmtId="49" fontId="45" fillId="6" borderId="1" xfId="2" applyNumberFormat="1" applyFont="1" applyFill="1" applyBorder="1" applyAlignment="1">
      <alignment horizontal="center" vertical="center"/>
    </xf>
    <xf numFmtId="49" fontId="45" fillId="12" borderId="14" xfId="2" applyNumberFormat="1" applyFont="1" applyFill="1" applyBorder="1" applyAlignment="1">
      <alignment horizontal="center" vertical="center"/>
    </xf>
    <xf numFmtId="49" fontId="45" fillId="16" borderId="1" xfId="0" applyNumberFormat="1" applyFont="1" applyFill="1" applyBorder="1" applyAlignment="1">
      <alignment horizontal="center" vertical="center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9" fillId="3" borderId="0" xfId="0" applyFont="1" applyFill="1" applyAlignment="1">
      <alignment vertical="center"/>
    </xf>
    <xf numFmtId="1" fontId="29" fillId="0" borderId="0" xfId="2" applyNumberFormat="1" applyFont="1"/>
    <xf numFmtId="170" fontId="5" fillId="0" borderId="0" xfId="2" applyNumberFormat="1"/>
    <xf numFmtId="170" fontId="5" fillId="8" borderId="0" xfId="2" applyNumberFormat="1" applyFont="1" applyFill="1"/>
    <xf numFmtId="170" fontId="5" fillId="9" borderId="0" xfId="2" applyNumberFormat="1" applyFont="1" applyFill="1"/>
    <xf numFmtId="170" fontId="7" fillId="8" borderId="0" xfId="2" applyNumberFormat="1" applyFont="1" applyFill="1"/>
    <xf numFmtId="170" fontId="7" fillId="9" borderId="0" xfId="2" applyNumberFormat="1" applyFont="1" applyFill="1"/>
    <xf numFmtId="170" fontId="8" fillId="0" borderId="0" xfId="2" applyNumberFormat="1" applyFont="1"/>
    <xf numFmtId="0" fontId="46" fillId="14" borderId="0" xfId="8" applyFill="1"/>
    <xf numFmtId="170" fontId="19" fillId="0" borderId="0" xfId="2" applyNumberFormat="1" applyFont="1" applyAlignment="1">
      <alignment horizontal="center"/>
    </xf>
    <xf numFmtId="1" fontId="20" fillId="0" borderId="0" xfId="2" applyNumberFormat="1" applyFont="1" applyFill="1" applyAlignment="1" applyProtection="1">
      <alignment horizontal="centerContinuous"/>
      <protection locked="0"/>
    </xf>
    <xf numFmtId="1" fontId="51" fillId="12" borderId="0" xfId="2" applyNumberFormat="1" applyFont="1" applyFill="1" applyBorder="1" applyAlignment="1" applyProtection="1">
      <alignment vertical="center"/>
    </xf>
    <xf numFmtId="3" fontId="46" fillId="15" borderId="0" xfId="8" applyNumberFormat="1" applyFill="1"/>
    <xf numFmtId="3" fontId="46" fillId="0" borderId="0" xfId="8" applyNumberFormat="1"/>
    <xf numFmtId="3" fontId="46" fillId="15" borderId="0" xfId="8" applyNumberFormat="1" applyFill="1" applyAlignment="1">
      <alignment horizontal="left"/>
    </xf>
    <xf numFmtId="3" fontId="46" fillId="0" borderId="0" xfId="8" applyNumberFormat="1" applyFill="1" applyAlignment="1">
      <alignment horizontal="left"/>
    </xf>
    <xf numFmtId="3" fontId="4" fillId="15" borderId="0" xfId="8" applyNumberFormat="1" applyFont="1" applyFill="1" applyAlignment="1">
      <alignment horizontal="right"/>
    </xf>
    <xf numFmtId="3" fontId="4" fillId="0" borderId="0" xfId="8" applyNumberFormat="1" applyFont="1" applyFill="1" applyAlignment="1">
      <alignment horizontal="right"/>
    </xf>
    <xf numFmtId="3" fontId="0" fillId="15" borderId="0" xfId="7" applyNumberFormat="1" applyFont="1" applyFill="1"/>
    <xf numFmtId="3" fontId="0" fillId="0" borderId="0" xfId="0" applyNumberFormat="1"/>
    <xf numFmtId="3" fontId="0" fillId="15" borderId="0" xfId="0" applyNumberForma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4" fillId="15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0" fillId="15" borderId="0" xfId="0" applyNumberFormat="1" applyFill="1"/>
    <xf numFmtId="2" fontId="4" fillId="0" borderId="0" xfId="0" applyNumberFormat="1" applyFont="1" applyFill="1" applyAlignment="1">
      <alignment horizontal="right"/>
    </xf>
    <xf numFmtId="0" fontId="50" fillId="0" borderId="0" xfId="0" applyFont="1" applyFill="1" applyAlignment="1">
      <alignment horizontal="center" wrapText="1"/>
    </xf>
    <xf numFmtId="0" fontId="52" fillId="17" borderId="0" xfId="0" applyFont="1" applyFill="1" applyAlignment="1">
      <alignment horizontal="center" wrapText="1"/>
    </xf>
    <xf numFmtId="0" fontId="49" fillId="0" borderId="0" xfId="0" applyFont="1" applyFill="1" applyAlignment="1">
      <alignment horizontal="left"/>
    </xf>
    <xf numFmtId="2" fontId="42" fillId="0" borderId="0" xfId="0" applyNumberFormat="1" applyFont="1" applyFill="1" applyAlignment="1">
      <alignment horizontal="right"/>
    </xf>
    <xf numFmtId="0" fontId="42" fillId="0" borderId="0" xfId="0" applyFont="1" applyFill="1" applyAlignment="1">
      <alignment horizontal="right"/>
    </xf>
    <xf numFmtId="165" fontId="33" fillId="0" borderId="0" xfId="2" applyNumberFormat="1" applyFont="1" applyFill="1" applyBorder="1" applyAlignment="1">
      <alignment vertical="center" wrapText="1"/>
    </xf>
    <xf numFmtId="0" fontId="53" fillId="0" borderId="0" xfId="0" applyFont="1" applyFill="1" applyAlignment="1">
      <alignment horizontal="right"/>
    </xf>
    <xf numFmtId="0" fontId="53" fillId="0" borderId="0" xfId="0" applyFont="1" applyFill="1" applyAlignment="1">
      <alignment horizontal="left" wrapText="1"/>
    </xf>
    <xf numFmtId="0" fontId="56" fillId="18" borderId="0" xfId="0" applyFont="1" applyFill="1" applyBorder="1" applyAlignment="1">
      <alignment horizontal="left" vertical="center" wrapText="1"/>
    </xf>
    <xf numFmtId="0" fontId="61" fillId="18" borderId="15" xfId="0" applyFont="1" applyFill="1" applyBorder="1" applyAlignment="1">
      <alignment horizontal="center" vertical="center" wrapText="1"/>
    </xf>
    <xf numFmtId="0" fontId="60" fillId="18" borderId="15" xfId="0" applyFont="1" applyFill="1" applyBorder="1" applyAlignment="1">
      <alignment horizontal="center" vertical="center" wrapText="1"/>
    </xf>
    <xf numFmtId="173" fontId="60" fillId="18" borderId="15" xfId="0" applyNumberFormat="1" applyFont="1" applyFill="1" applyBorder="1" applyAlignment="1">
      <alignment horizontal="center" vertical="center" wrapText="1"/>
    </xf>
    <xf numFmtId="174" fontId="54" fillId="18" borderId="15" xfId="0" applyNumberFormat="1" applyFont="1" applyFill="1" applyBorder="1" applyAlignment="1">
      <alignment horizontal="right" vertical="center" wrapText="1"/>
    </xf>
    <xf numFmtId="174" fontId="60" fillId="18" borderId="15" xfId="0" applyNumberFormat="1" applyFont="1" applyFill="1" applyBorder="1" applyAlignment="1">
      <alignment horizontal="center" vertical="center" wrapText="1"/>
    </xf>
    <xf numFmtId="174" fontId="60" fillId="18" borderId="15" xfId="0" applyNumberFormat="1" applyFont="1" applyFill="1" applyBorder="1" applyAlignment="1">
      <alignment horizontal="left" vertical="center" wrapText="1"/>
    </xf>
    <xf numFmtId="0" fontId="62" fillId="18" borderId="15" xfId="0" applyFont="1" applyFill="1" applyBorder="1" applyAlignment="1">
      <alignment horizontal="center" vertical="center" wrapText="1"/>
    </xf>
    <xf numFmtId="174" fontId="62" fillId="18" borderId="15" xfId="0" applyNumberFormat="1" applyFont="1" applyFill="1" applyBorder="1" applyAlignment="1">
      <alignment horizontal="left" vertical="center" wrapText="1"/>
    </xf>
    <xf numFmtId="0" fontId="55" fillId="18" borderId="0" xfId="0" applyFont="1" applyFill="1" applyBorder="1" applyAlignment="1">
      <alignment horizontal="left" wrapText="1"/>
    </xf>
    <xf numFmtId="0" fontId="59" fillId="18" borderId="15" xfId="0" applyFont="1" applyFill="1" applyBorder="1" applyAlignment="1">
      <alignment horizontal="center" vertical="center" textRotation="90" wrapText="1"/>
    </xf>
    <xf numFmtId="0" fontId="54" fillId="18" borderId="0" xfId="0" applyFont="1" applyFill="1" applyBorder="1" applyAlignment="1">
      <alignment vertical="top" wrapText="1"/>
    </xf>
    <xf numFmtId="0" fontId="55" fillId="18" borderId="0" xfId="0" applyFont="1" applyFill="1" applyBorder="1" applyAlignment="1">
      <alignment vertical="center" wrapText="1"/>
    </xf>
    <xf numFmtId="0" fontId="58" fillId="18" borderId="16" xfId="0" applyFont="1" applyFill="1" applyBorder="1" applyAlignment="1">
      <alignment vertical="center" wrapText="1"/>
    </xf>
    <xf numFmtId="0" fontId="58" fillId="18" borderId="17" xfId="0" applyFont="1" applyFill="1" applyBorder="1" applyAlignment="1">
      <alignment vertical="center" wrapText="1"/>
    </xf>
    <xf numFmtId="0" fontId="58" fillId="18" borderId="18" xfId="0" applyFont="1" applyFill="1" applyBorder="1" applyAlignment="1">
      <alignment vertical="center" wrapText="1"/>
    </xf>
    <xf numFmtId="0" fontId="59" fillId="18" borderId="16" xfId="0" applyFont="1" applyFill="1" applyBorder="1" applyAlignment="1">
      <alignment vertical="center" wrapText="1"/>
    </xf>
    <xf numFmtId="0" fontId="59" fillId="18" borderId="17" xfId="0" applyFont="1" applyFill="1" applyBorder="1" applyAlignment="1">
      <alignment vertical="center" wrapText="1"/>
    </xf>
    <xf numFmtId="0" fontId="59" fillId="18" borderId="18" xfId="0" applyFont="1" applyFill="1" applyBorder="1" applyAlignment="1">
      <alignment vertical="center" wrapText="1"/>
    </xf>
    <xf numFmtId="0" fontId="65" fillId="18" borderId="0" xfId="0" applyFont="1" applyFill="1" applyBorder="1" applyAlignment="1">
      <alignment vertical="center" wrapText="1"/>
    </xf>
    <xf numFmtId="0" fontId="58" fillId="18" borderId="15" xfId="0" applyFont="1" applyFill="1" applyBorder="1" applyAlignment="1">
      <alignment vertical="center" wrapText="1"/>
    </xf>
    <xf numFmtId="0" fontId="59" fillId="18" borderId="15" xfId="0" applyFont="1" applyFill="1" applyBorder="1" applyAlignment="1">
      <alignment vertical="center" textRotation="90" wrapText="1"/>
    </xf>
    <xf numFmtId="0" fontId="60" fillId="18" borderId="15" xfId="0" applyFont="1" applyFill="1" applyBorder="1" applyAlignment="1">
      <alignment vertical="center" textRotation="90" wrapText="1"/>
    </xf>
    <xf numFmtId="0" fontId="59" fillId="18" borderId="15" xfId="0" applyFont="1" applyFill="1" applyBorder="1" applyAlignment="1">
      <alignment vertical="center" wrapText="1"/>
    </xf>
    <xf numFmtId="0" fontId="66" fillId="18" borderId="15" xfId="0" applyFont="1" applyFill="1" applyBorder="1" applyAlignment="1">
      <alignment horizontal="center" vertical="center" wrapText="1"/>
    </xf>
    <xf numFmtId="173" fontId="66" fillId="18" borderId="15" xfId="0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7" fillId="18" borderId="0" xfId="0" applyFont="1" applyFill="1" applyBorder="1" applyAlignment="1">
      <alignment horizontal="left" vertical="top" wrapText="1"/>
    </xf>
    <xf numFmtId="0" fontId="0" fillId="18" borderId="0" xfId="0" applyFill="1" applyAlignment="1">
      <alignment horizontal="left" vertical="top" wrapText="1"/>
    </xf>
    <xf numFmtId="173" fontId="55" fillId="18" borderId="0" xfId="0" applyNumberFormat="1" applyFont="1" applyFill="1" applyBorder="1" applyAlignment="1">
      <alignment horizontal="left" wrapText="1"/>
    </xf>
    <xf numFmtId="0" fontId="40" fillId="13" borderId="0" xfId="0" applyFont="1" applyFill="1" applyAlignment="1"/>
    <xf numFmtId="0" fontId="0" fillId="0" borderId="0" xfId="0" applyAlignment="1"/>
    <xf numFmtId="0" fontId="57" fillId="18" borderId="0" xfId="0" applyFont="1" applyFill="1" applyBorder="1" applyAlignment="1">
      <alignment vertical="top" wrapText="1"/>
    </xf>
    <xf numFmtId="173" fontId="55" fillId="18" borderId="0" xfId="0" applyNumberFormat="1" applyFont="1" applyFill="1" applyBorder="1" applyAlignment="1">
      <alignment wrapText="1"/>
    </xf>
    <xf numFmtId="173" fontId="63" fillId="18" borderId="0" xfId="0" applyNumberFormat="1" applyFont="1" applyFill="1" applyBorder="1" applyAlignment="1">
      <alignment wrapText="1"/>
    </xf>
    <xf numFmtId="173" fontId="64" fillId="18" borderId="0" xfId="0" applyNumberFormat="1" applyFont="1" applyFill="1" applyBorder="1" applyAlignment="1">
      <alignment wrapText="1"/>
    </xf>
    <xf numFmtId="0" fontId="0" fillId="18" borderId="0" xfId="0" applyFill="1" applyAlignment="1">
      <alignment vertical="top" wrapText="1"/>
    </xf>
    <xf numFmtId="0" fontId="67" fillId="0" borderId="0" xfId="0" applyFont="1" applyAlignment="1">
      <alignment wrapText="1"/>
    </xf>
    <xf numFmtId="166" fontId="5" fillId="0" borderId="1" xfId="2" applyNumberFormat="1" applyFill="1" applyBorder="1" applyAlignment="1">
      <alignment vertical="center" wrapText="1"/>
    </xf>
    <xf numFmtId="1" fontId="5" fillId="0" borderId="0" xfId="2" applyNumberFormat="1" applyFont="1" applyFill="1" applyAlignment="1" applyProtection="1">
      <alignment horizontal="center" vertical="center" wrapText="1"/>
      <protection locked="0"/>
    </xf>
    <xf numFmtId="1" fontId="7" fillId="0" borderId="0" xfId="2" applyNumberFormat="1" applyFont="1" applyFill="1" applyAlignment="1" applyProtection="1">
      <alignment vertical="center"/>
      <protection locked="0"/>
    </xf>
    <xf numFmtId="1" fontId="8" fillId="0" borderId="0" xfId="2" applyNumberFormat="1" applyFont="1" applyFill="1" applyAlignment="1" applyProtection="1">
      <alignment vertical="center"/>
      <protection locked="0"/>
    </xf>
    <xf numFmtId="49" fontId="0" fillId="12" borderId="1" xfId="0" applyNumberFormat="1" applyFill="1" applyBorder="1" applyAlignment="1">
      <alignment horizontal="right" vertical="center"/>
    </xf>
    <xf numFmtId="0" fontId="40" fillId="0" borderId="0" xfId="0" applyFont="1" applyFill="1" applyAlignment="1">
      <alignment vertical="center"/>
    </xf>
    <xf numFmtId="0" fontId="41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vertical="center"/>
    </xf>
    <xf numFmtId="172" fontId="41" fillId="0" borderId="1" xfId="0" applyNumberFormat="1" applyFont="1" applyFill="1" applyBorder="1" applyAlignment="1">
      <alignment horizontal="right" vertical="center"/>
    </xf>
    <xf numFmtId="172" fontId="41" fillId="0" borderId="1" xfId="0" applyNumberFormat="1" applyFont="1" applyFill="1" applyBorder="1" applyAlignment="1">
      <alignment vertical="center"/>
    </xf>
    <xf numFmtId="171" fontId="41" fillId="0" borderId="1" xfId="0" applyNumberFormat="1" applyFont="1" applyFill="1" applyBorder="1" applyAlignment="1">
      <alignment horizontal="right" vertical="center"/>
    </xf>
    <xf numFmtId="172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0" fontId="41" fillId="12" borderId="1" xfId="0" applyFont="1" applyFill="1" applyBorder="1" applyAlignment="1">
      <alignment vertical="center" wrapText="1"/>
    </xf>
    <xf numFmtId="170" fontId="41" fillId="12" borderId="1" xfId="0" applyNumberFormat="1" applyFont="1" applyFill="1" applyBorder="1" applyAlignment="1">
      <alignment horizontal="center" vertical="center"/>
    </xf>
    <xf numFmtId="0" fontId="69" fillId="12" borderId="1" xfId="0" applyFont="1" applyFill="1" applyBorder="1" applyAlignment="1">
      <alignment vertical="center" wrapText="1"/>
    </xf>
    <xf numFmtId="0" fontId="68" fillId="13" borderId="0" xfId="0" applyFont="1" applyFill="1" applyAlignment="1">
      <alignment vertical="center"/>
    </xf>
    <xf numFmtId="171" fontId="41" fillId="12" borderId="1" xfId="0" applyNumberFormat="1" applyFont="1" applyFill="1" applyBorder="1" applyAlignment="1">
      <alignment horizontal="right" vertical="center"/>
    </xf>
    <xf numFmtId="172" fontId="41" fillId="3" borderId="0" xfId="0" applyNumberFormat="1" applyFont="1" applyFill="1"/>
    <xf numFmtId="0" fontId="41" fillId="0" borderId="0" xfId="0" applyFont="1"/>
    <xf numFmtId="172" fontId="41" fillId="6" borderId="0" xfId="0" applyNumberFormat="1" applyFont="1" applyFill="1"/>
    <xf numFmtId="49" fontId="0" fillId="0" borderId="1" xfId="0" applyNumberFormat="1" applyFill="1" applyBorder="1" applyAlignment="1">
      <alignment horizontal="right" vertical="center"/>
    </xf>
    <xf numFmtId="0" fontId="68" fillId="0" borderId="0" xfId="0" applyFont="1" applyFill="1" applyAlignment="1">
      <alignment vertical="center"/>
    </xf>
    <xf numFmtId="170" fontId="41" fillId="0" borderId="1" xfId="0" applyNumberFormat="1" applyFont="1" applyFill="1" applyBorder="1" applyAlignment="1">
      <alignment horizontal="center" vertical="center"/>
    </xf>
    <xf numFmtId="172" fontId="41" fillId="0" borderId="0" xfId="0" applyNumberFormat="1" applyFont="1" applyFill="1"/>
    <xf numFmtId="0" fontId="41" fillId="0" borderId="0" xfId="0" applyFont="1" applyFill="1"/>
    <xf numFmtId="170" fontId="69" fillId="12" borderId="1" xfId="0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vertical="center" wrapText="1"/>
    </xf>
    <xf numFmtId="170" fontId="0" fillId="0" borderId="1" xfId="0" applyNumberFormat="1" applyFill="1" applyBorder="1" applyAlignment="1">
      <alignment horizontal="center" vertical="center"/>
    </xf>
    <xf numFmtId="172" fontId="0" fillId="0" borderId="1" xfId="0" applyNumberFormat="1" applyFill="1" applyBorder="1" applyAlignment="1">
      <alignment horizontal="right" vertical="center"/>
    </xf>
    <xf numFmtId="171" fontId="0" fillId="0" borderId="1" xfId="0" applyNumberFormat="1" applyFill="1" applyBorder="1" applyAlignment="1">
      <alignment horizontal="right" vertical="center"/>
    </xf>
    <xf numFmtId="172" fontId="70" fillId="0" borderId="1" xfId="0" applyNumberFormat="1" applyFont="1" applyFill="1" applyBorder="1" applyAlignment="1">
      <alignment vertical="center"/>
    </xf>
    <xf numFmtId="2" fontId="0" fillId="12" borderId="1" xfId="0" applyNumberFormat="1" applyFill="1" applyBorder="1" applyAlignment="1">
      <alignment horizontal="right" vertical="center"/>
    </xf>
    <xf numFmtId="2" fontId="41" fillId="12" borderId="1" xfId="0" applyNumberFormat="1" applyFont="1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right" vertical="center"/>
    </xf>
    <xf numFmtId="2" fontId="41" fillId="0" borderId="1" xfId="0" applyNumberFormat="1" applyFont="1" applyFill="1" applyBorder="1" applyAlignment="1">
      <alignment horizontal="right" vertical="center"/>
    </xf>
    <xf numFmtId="171" fontId="69" fillId="0" borderId="1" xfId="0" applyNumberFormat="1" applyFont="1" applyFill="1" applyBorder="1" applyAlignment="1">
      <alignment horizontal="right" vertical="center"/>
    </xf>
    <xf numFmtId="2" fontId="69" fillId="0" borderId="1" xfId="0" applyNumberFormat="1" applyFont="1" applyFill="1" applyBorder="1" applyAlignment="1">
      <alignment horizontal="right" vertical="center"/>
    </xf>
    <xf numFmtId="171" fontId="48" fillId="0" borderId="1" xfId="0" applyNumberFormat="1" applyFont="1" applyFill="1" applyBorder="1" applyAlignment="1">
      <alignment horizontal="right" vertical="center"/>
    </xf>
    <xf numFmtId="2" fontId="0" fillId="0" borderId="0" xfId="0" applyNumberFormat="1" applyFill="1"/>
    <xf numFmtId="171" fontId="70" fillId="0" borderId="1" xfId="0" applyNumberFormat="1" applyFont="1" applyFill="1" applyBorder="1" applyAlignment="1">
      <alignment horizontal="right" vertical="center"/>
    </xf>
    <xf numFmtId="0" fontId="40" fillId="0" borderId="1" xfId="0" applyFont="1" applyFill="1" applyBorder="1" applyAlignment="1">
      <alignment horizontal="center" vertical="center" wrapText="1"/>
    </xf>
    <xf numFmtId="172" fontId="48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71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1" fontId="11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6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0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2" applyNumberFormat="1" applyFont="1" applyFill="1" applyAlignment="1" applyProtection="1">
      <alignment horizontal="left" vertical="center" wrapText="1"/>
      <protection locked="0"/>
    </xf>
    <xf numFmtId="1" fontId="10" fillId="0" borderId="2" xfId="2" applyNumberFormat="1" applyFont="1" applyFill="1" applyBorder="1" applyAlignment="1" applyProtection="1">
      <alignment horizontal="right"/>
      <protection locked="0"/>
    </xf>
    <xf numFmtId="1" fontId="19" fillId="0" borderId="0" xfId="2" applyNumberFormat="1" applyFont="1" applyAlignment="1">
      <alignment horizontal="center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7" xfId="2" applyNumberFormat="1" applyFont="1" applyFill="1" applyBorder="1" applyAlignment="1" applyProtection="1">
      <alignment horizontal="center"/>
      <protection locked="0"/>
    </xf>
    <xf numFmtId="1" fontId="11" fillId="0" borderId="8" xfId="2" applyNumberFormat="1" applyFont="1" applyFill="1" applyBorder="1" applyAlignment="1" applyProtection="1">
      <alignment horizontal="center"/>
      <protection locked="0"/>
    </xf>
    <xf numFmtId="1" fontId="11" fillId="0" borderId="9" xfId="2" applyNumberFormat="1" applyFont="1" applyFill="1" applyBorder="1" applyAlignment="1" applyProtection="1">
      <alignment horizontal="center"/>
      <protection locked="0"/>
    </xf>
    <xf numFmtId="1" fontId="11" fillId="0" borderId="12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2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3" xfId="2" applyNumberFormat="1" applyFont="1" applyFill="1" applyBorder="1" applyAlignment="1" applyProtection="1">
      <alignment horizontal="center" vertical="center" wrapText="1"/>
      <protection locked="0"/>
    </xf>
    <xf numFmtId="1" fontId="38" fillId="11" borderId="0" xfId="6" applyNumberFormat="1" applyFont="1" applyFill="1" applyAlignment="1" applyProtection="1">
      <alignment horizontal="center"/>
      <protection locked="0"/>
    </xf>
    <xf numFmtId="1" fontId="20" fillId="0" borderId="0" xfId="2" applyNumberFormat="1" applyFont="1" applyFill="1" applyAlignment="1" applyProtection="1">
      <alignment horizontal="center" wrapText="1"/>
      <protection locked="0"/>
    </xf>
    <xf numFmtId="1" fontId="34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1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0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6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2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2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3" xfId="2" applyNumberFormat="1" applyFont="1" applyFill="1" applyBorder="1" applyAlignment="1" applyProtection="1">
      <alignment horizontal="center" vertical="center" wrapText="1"/>
      <protection locked="0"/>
    </xf>
  </cellXfs>
  <cellStyles count="9">
    <cellStyle name="Обычный" xfId="0" builtinId="0"/>
    <cellStyle name="Обычный 2" xfId="1"/>
    <cellStyle name="Обычный 3" xfId="2"/>
    <cellStyle name="Обычный 4" xfId="8"/>
    <cellStyle name="Обычный_МЖБ_2002" xfId="3"/>
    <cellStyle name="Тысячи [0]_Розподіл (2)" xfId="4"/>
    <cellStyle name="Тысячи_Розподіл (2)" xfId="5"/>
    <cellStyle name="Финансовый" xfId="7" builtinId="3"/>
    <cellStyle name="Финансовый 2" xfId="6"/>
  </cellStyles>
  <dxfs count="160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/>
        <i/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851</xdr:row>
      <xdr:rowOff>0</xdr:rowOff>
    </xdr:from>
    <xdr:to>
      <xdr:col>18</xdr:col>
      <xdr:colOff>341540</xdr:colOff>
      <xdr:row>852</xdr:row>
      <xdr:rowOff>0</xdr:rowOff>
    </xdr:to>
    <xdr:pic>
      <xdr:nvPicPr>
        <xdr:cNvPr id="2" name="Рисунок 1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120291225"/>
          <a:ext cx="685800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882</xdr:row>
      <xdr:rowOff>0</xdr:rowOff>
    </xdr:from>
    <xdr:to>
      <xdr:col>2</xdr:col>
      <xdr:colOff>257175</xdr:colOff>
      <xdr:row>882</xdr:row>
      <xdr:rowOff>190500</xdr:rowOff>
    </xdr:to>
    <xdr:pic>
      <xdr:nvPicPr>
        <xdr:cNvPr id="3" name="Рисунок 2" descr="image1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8530350"/>
          <a:ext cx="85725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17</xdr:col>
      <xdr:colOff>485775</xdr:colOff>
      <xdr:row>882</xdr:row>
      <xdr:rowOff>190500</xdr:rowOff>
    </xdr:to>
    <xdr:pic>
      <xdr:nvPicPr>
        <xdr:cNvPr id="4" name="Рисунок 3" descr="image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0" y="128530350"/>
          <a:ext cx="862012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2" sqref="B1:R1048576"/>
    </sheetView>
  </sheetViews>
  <sheetFormatPr defaultRowHeight="14.4" x14ac:dyDescent="0.3"/>
  <cols>
    <col min="5" max="5" width="15" bestFit="1" customWidth="1"/>
  </cols>
  <sheetData>
    <row r="1" spans="1:6" x14ac:dyDescent="0.3">
      <c r="A1" s="6">
        <v>12</v>
      </c>
      <c r="C1">
        <v>1</v>
      </c>
      <c r="D1" t="s">
        <v>164</v>
      </c>
      <c r="E1" t="s">
        <v>164</v>
      </c>
      <c r="F1" t="str">
        <f>"01."&amp;TEXT(C2,"00")&amp;"."&amp;$A$3</f>
        <v>01.02.2020</v>
      </c>
    </row>
    <row r="2" spans="1:6" x14ac:dyDescent="0.3">
      <c r="A2" t="str">
        <f>INDEX(D1:D12,A1)</f>
        <v>рік</v>
      </c>
      <c r="C2">
        <v>2</v>
      </c>
      <c r="D2" t="str">
        <f>C2&amp;" місяці"</f>
        <v>2 місяці</v>
      </c>
      <c r="E2" t="s">
        <v>165</v>
      </c>
      <c r="F2" t="str">
        <f t="shared" ref="F2:F11" si="0">"01."&amp;TEXT(C3,"00")&amp;"."&amp;$A$3</f>
        <v>01.03.2020</v>
      </c>
    </row>
    <row r="3" spans="1:6" x14ac:dyDescent="0.3">
      <c r="A3" s="6">
        <v>2020</v>
      </c>
      <c r="C3">
        <v>3</v>
      </c>
      <c r="D3" t="str">
        <f>C3&amp;" місяці"</f>
        <v>3 місяці</v>
      </c>
      <c r="E3" t="s">
        <v>166</v>
      </c>
      <c r="F3" t="str">
        <f t="shared" si="0"/>
        <v>01.04.2020</v>
      </c>
    </row>
    <row r="4" spans="1:6" x14ac:dyDescent="0.3">
      <c r="A4" t="str">
        <f>INDEX(F1:F12,A1)</f>
        <v>01.01.2021</v>
      </c>
      <c r="C4">
        <v>4</v>
      </c>
      <c r="D4" t="str">
        <f>C4&amp;" місяці"</f>
        <v>4 місяці</v>
      </c>
      <c r="E4" t="s">
        <v>374</v>
      </c>
      <c r="F4" t="str">
        <f t="shared" si="0"/>
        <v>01.05.2020</v>
      </c>
    </row>
    <row r="5" spans="1:6" x14ac:dyDescent="0.3">
      <c r="C5">
        <v>5</v>
      </c>
      <c r="D5" t="str">
        <f t="shared" ref="D5:D11" si="1">C5&amp;" місяців"</f>
        <v>5 місяців</v>
      </c>
      <c r="E5" t="s">
        <v>375</v>
      </c>
      <c r="F5" t="str">
        <f t="shared" si="0"/>
        <v>01.06.2020</v>
      </c>
    </row>
    <row r="6" spans="1:6" x14ac:dyDescent="0.3">
      <c r="C6">
        <v>6</v>
      </c>
      <c r="D6" t="str">
        <f t="shared" si="1"/>
        <v>6 місяців</v>
      </c>
      <c r="E6" t="s">
        <v>376</v>
      </c>
      <c r="F6" t="str">
        <f t="shared" si="0"/>
        <v>01.07.2020</v>
      </c>
    </row>
    <row r="7" spans="1:6" x14ac:dyDescent="0.3">
      <c r="C7">
        <v>7</v>
      </c>
      <c r="D7" t="str">
        <f t="shared" si="1"/>
        <v>7 місяців</v>
      </c>
      <c r="E7" t="s">
        <v>377</v>
      </c>
      <c r="F7" t="str">
        <f t="shared" si="0"/>
        <v>01.08.2020</v>
      </c>
    </row>
    <row r="8" spans="1:6" x14ac:dyDescent="0.3">
      <c r="C8">
        <v>8</v>
      </c>
      <c r="D8" t="str">
        <f t="shared" si="1"/>
        <v>8 місяців</v>
      </c>
      <c r="E8" t="s">
        <v>378</v>
      </c>
      <c r="F8" t="str">
        <f t="shared" si="0"/>
        <v>01.09.2020</v>
      </c>
    </row>
    <row r="9" spans="1:6" x14ac:dyDescent="0.3">
      <c r="C9">
        <v>9</v>
      </c>
      <c r="D9" t="str">
        <f t="shared" si="1"/>
        <v>9 місяців</v>
      </c>
      <c r="E9" t="s">
        <v>379</v>
      </c>
      <c r="F9" t="str">
        <f t="shared" si="0"/>
        <v>01.10.2020</v>
      </c>
    </row>
    <row r="10" spans="1:6" x14ac:dyDescent="0.3">
      <c r="C10">
        <v>10</v>
      </c>
      <c r="D10" t="str">
        <f t="shared" si="1"/>
        <v>10 місяців</v>
      </c>
      <c r="E10" t="s">
        <v>380</v>
      </c>
      <c r="F10" t="str">
        <f t="shared" si="0"/>
        <v>01.11.2020</v>
      </c>
    </row>
    <row r="11" spans="1:6" x14ac:dyDescent="0.3">
      <c r="C11">
        <v>11</v>
      </c>
      <c r="D11" t="str">
        <f t="shared" si="1"/>
        <v>11 місяців</v>
      </c>
      <c r="E11" t="s">
        <v>381</v>
      </c>
      <c r="F11" t="str">
        <f t="shared" si="0"/>
        <v>01.12.2020</v>
      </c>
    </row>
    <row r="12" spans="1:6" x14ac:dyDescent="0.3">
      <c r="C12">
        <v>12</v>
      </c>
      <c r="D12" t="s">
        <v>163</v>
      </c>
      <c r="F12" t="str">
        <f>"01."&amp;TEXT(C13,"00")&amp;"."&amp;$A$3+1</f>
        <v>01.01.2021</v>
      </c>
    </row>
    <row r="13" spans="1:6" x14ac:dyDescent="0.3">
      <c r="C13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CG87"/>
  <sheetViews>
    <sheetView showZeros="0" zoomScale="70" zoomScaleNormal="70" zoomScaleSheetLayoutView="70" workbookViewId="0">
      <pane xSplit="1" ySplit="5" topLeftCell="K6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x14ac:dyDescent="0.25"/>
  <cols>
    <col min="1" max="1" width="19.5546875" style="13" customWidth="1"/>
    <col min="2" max="2" width="10.33203125" style="13" customWidth="1"/>
    <col min="3" max="3" width="10" style="13" customWidth="1"/>
    <col min="4" max="4" width="4.44140625" style="13" customWidth="1"/>
    <col min="5" max="5" width="8.88671875" style="13" customWidth="1"/>
    <col min="6" max="6" width="7.44140625" style="13" customWidth="1"/>
    <col min="7" max="7" width="4.44140625" style="13" customWidth="1"/>
    <col min="8" max="8" width="6.6640625" style="13" customWidth="1"/>
    <col min="9" max="9" width="6.88671875" style="13" customWidth="1"/>
    <col min="10" max="10" width="4" style="13" customWidth="1"/>
    <col min="11" max="11" width="10.33203125" style="13" customWidth="1"/>
    <col min="12" max="12" width="10.6640625" style="13" customWidth="1"/>
    <col min="13" max="13" width="4.44140625" style="13" customWidth="1"/>
    <col min="14" max="14" width="7.88671875" style="13" customWidth="1"/>
    <col min="15" max="15" width="7.44140625" style="13" customWidth="1"/>
    <col min="16" max="16" width="4.33203125" style="13" customWidth="1"/>
    <col min="17" max="18" width="8.109375" style="13" customWidth="1"/>
    <col min="19" max="19" width="4.44140625" style="13" customWidth="1"/>
    <col min="20" max="20" width="10" style="13" customWidth="1"/>
    <col min="21" max="21" width="9.44140625" style="13" customWidth="1"/>
    <col min="22" max="22" width="4.88671875" style="13" customWidth="1"/>
    <col min="23" max="23" width="9.33203125" style="13" customWidth="1"/>
    <col min="24" max="24" width="8.88671875" style="13" customWidth="1"/>
    <col min="25" max="25" width="3.88671875" style="13" customWidth="1"/>
    <col min="26" max="26" width="6.88671875" style="13" customWidth="1"/>
    <col min="27" max="27" width="7.109375" style="13" customWidth="1"/>
    <col min="28" max="28" width="4.44140625" style="13" customWidth="1"/>
    <col min="29" max="29" width="8" style="13" customWidth="1"/>
    <col min="30" max="30" width="8.33203125" style="13" customWidth="1"/>
    <col min="31" max="31" width="4.33203125" style="13" customWidth="1"/>
    <col min="32" max="32" width="8.88671875" style="13" customWidth="1"/>
    <col min="33" max="33" width="8.109375" style="13" customWidth="1"/>
    <col min="34" max="34" width="4.33203125" style="13" customWidth="1"/>
    <col min="35" max="36" width="9" style="13" customWidth="1"/>
    <col min="37" max="37" width="4.109375" style="13" customWidth="1"/>
    <col min="38" max="38" width="9.109375" style="13" hidden="1" customWidth="1"/>
    <col min="39" max="39" width="9.44140625" style="13" hidden="1" customWidth="1"/>
    <col min="40" max="40" width="4.33203125" style="13" hidden="1" customWidth="1"/>
    <col min="41" max="41" width="8.6640625" style="13" hidden="1" customWidth="1"/>
    <col min="42" max="42" width="7.88671875" style="13" hidden="1" customWidth="1"/>
    <col min="43" max="43" width="5" style="13" hidden="1" customWidth="1"/>
    <col min="44" max="44" width="8.44140625" style="13" customWidth="1"/>
    <col min="45" max="45" width="8.5546875" style="13" customWidth="1"/>
    <col min="46" max="46" width="4.44140625" style="13" customWidth="1"/>
    <col min="47" max="47" width="7" style="13" customWidth="1"/>
    <col min="48" max="48" width="8.5546875" style="13" customWidth="1"/>
    <col min="49" max="49" width="4.109375" style="13" customWidth="1"/>
    <col min="50" max="50" width="7.44140625" style="13" hidden="1" customWidth="1"/>
    <col min="51" max="51" width="7.33203125" style="13" hidden="1" customWidth="1"/>
    <col min="52" max="52" width="3.6640625" style="13" hidden="1" customWidth="1"/>
    <col min="53" max="53" width="9.44140625" style="13" hidden="1" customWidth="1"/>
    <col min="54" max="54" width="8.88671875" style="13" hidden="1" customWidth="1"/>
    <col min="55" max="55" width="4.44140625" style="13" hidden="1" customWidth="1"/>
    <col min="56" max="56" width="7.109375" style="13" hidden="1" customWidth="1"/>
    <col min="57" max="57" width="6.88671875" style="13" hidden="1" customWidth="1"/>
    <col min="58" max="58" width="4.109375" style="13" hidden="1" customWidth="1"/>
    <col min="59" max="59" width="6.33203125" style="13" hidden="1" customWidth="1"/>
    <col min="60" max="60" width="7.33203125" style="13" hidden="1" customWidth="1"/>
    <col min="61" max="61" width="4.88671875" style="13" hidden="1" customWidth="1"/>
    <col min="62" max="62" width="7.5546875" style="13" hidden="1" customWidth="1"/>
    <col min="63" max="63" width="5.88671875" style="13" hidden="1" customWidth="1"/>
    <col min="64" max="64" width="2.44140625" style="13" hidden="1" customWidth="1"/>
    <col min="65" max="65" width="8.44140625" style="13" hidden="1" customWidth="1"/>
    <col min="66" max="66" width="8.109375" style="13" hidden="1" customWidth="1"/>
    <col min="67" max="67" width="4" style="13" hidden="1" customWidth="1"/>
    <col min="68" max="68" width="8" style="13" hidden="1" customWidth="1"/>
    <col min="69" max="69" width="9.109375" style="13" hidden="1" customWidth="1"/>
    <col min="70" max="70" width="4.6640625" style="13" hidden="1" customWidth="1"/>
    <col min="71" max="72" width="9" style="13" hidden="1" customWidth="1"/>
    <col min="73" max="73" width="4.33203125" style="13" hidden="1" customWidth="1"/>
    <col min="74" max="74" width="8.6640625" style="13" hidden="1" customWidth="1"/>
    <col min="75" max="75" width="8.109375" style="13" hidden="1" customWidth="1"/>
    <col min="76" max="76" width="4.88671875" style="13" hidden="1" customWidth="1"/>
    <col min="77" max="77" width="10.33203125" style="13" customWidth="1"/>
    <col min="78" max="78" width="9.6640625" style="13" customWidth="1"/>
    <col min="79" max="79" width="5.6640625" style="13" customWidth="1"/>
    <col min="80" max="80" width="8.88671875" style="13" hidden="1" customWidth="1"/>
    <col min="81" max="81" width="10.33203125" style="16" hidden="1" customWidth="1"/>
    <col min="82" max="82" width="8.88671875" style="17" hidden="1" customWidth="1"/>
    <col min="83" max="83" width="11.109375" style="18" hidden="1" customWidth="1"/>
    <col min="84" max="84" width="11.109375" style="19" hidden="1" customWidth="1"/>
    <col min="85" max="85" width="14" style="20" hidden="1" customWidth="1"/>
    <col min="86" max="91" width="0" style="13" hidden="1" customWidth="1"/>
    <col min="92" max="16384" width="8.88671875" style="13"/>
  </cols>
  <sheetData>
    <row r="1" spans="1:85" ht="41.25" customHeight="1" x14ac:dyDescent="0.25">
      <c r="B1" s="293" t="str">
        <f>"Виконання сільських, селищних бюджетів Олександрійського району на "&amp;дати!A4&amp;" року (ВИДАТКИ)"</f>
        <v>Виконання сільських, селищних бюджетів Олександрійського району на 01.01.2021 року (ВИДАТКИ)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14"/>
      <c r="AM1" s="14"/>
      <c r="AN1" s="14"/>
      <c r="AO1" s="14"/>
      <c r="AP1" s="14"/>
      <c r="AQ1" s="14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4"/>
      <c r="BT1" s="14"/>
      <c r="BU1" s="14"/>
      <c r="BV1" s="14"/>
      <c r="BW1" s="14"/>
      <c r="BX1" s="14"/>
      <c r="BY1" s="15"/>
      <c r="BZ1" s="15"/>
      <c r="CA1" s="15"/>
    </row>
    <row r="2" spans="1:85" ht="15.6" x14ac:dyDescent="0.3">
      <c r="A2" s="21" t="s">
        <v>109</v>
      </c>
      <c r="BZ2" s="294" t="s">
        <v>141</v>
      </c>
      <c r="CA2" s="294"/>
    </row>
    <row r="3" spans="1:85" ht="163.95" customHeight="1" x14ac:dyDescent="0.25">
      <c r="A3" s="291" t="s">
        <v>110</v>
      </c>
      <c r="B3" s="288" t="str">
        <f>VLOOKUP(B25,КЕКВ_ср_з!$A:$C,3,FALSE)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C3" s="289"/>
      <c r="D3" s="290"/>
      <c r="E3" s="288" t="str">
        <f>VLOOKUP(E25,КЕКВ_ср_з!$A:$C,3,FALSE)</f>
        <v>Інша діяльність у сфері державного управління</v>
      </c>
      <c r="F3" s="289"/>
      <c r="G3" s="290"/>
      <c r="H3" s="288" t="str">
        <f>VLOOKUP(H25,КЕКВ_ср_з!$A:$C,3,FALSE)</f>
        <v>Проведення місцевих виборів</v>
      </c>
      <c r="I3" s="289"/>
      <c r="J3" s="290"/>
      <c r="K3" s="288" t="str">
        <f>VLOOKUP(K25,КЕКВ_ср_з!$A:$C,3,FALSE)</f>
        <v>Надання дошкільної освіти</v>
      </c>
      <c r="L3" s="289"/>
      <c r="M3" s="290"/>
      <c r="N3" s="288" t="str">
        <f>VLOOKUP(N25,КЕКВ_ср_з!$A:$C,3,FALSE)</f>
        <v>Інші видатки на соціальний захист ветеранів війни та праці</v>
      </c>
      <c r="O3" s="289"/>
      <c r="P3" s="290"/>
      <c r="Q3" s="288" t="str">
        <f>VLOOKUP(Q25,КЕКВ_ср_з!$A:$C,3,FALSE)</f>
        <v>Організація та проведення громадських робіт</v>
      </c>
      <c r="R3" s="289"/>
      <c r="S3" s="290"/>
      <c r="T3" s="288" t="str">
        <f>VLOOKUP(T25,КЕКВ_ср_з!$A:$C,3,FALSE)</f>
        <v>Інші заходи у сфері соціального захисту і соціального забезпечення</v>
      </c>
      <c r="U3" s="289"/>
      <c r="V3" s="290"/>
      <c r="W3" s="288" t="str">
        <f>VLOOKUP(W25,КЕКВ_ср_з!$A:$C,3,FALSE)</f>
        <v>Забезпечення діяльності палаців i будинків культури, клубів, центрів дозвілля та iнших клубних закладів</v>
      </c>
      <c r="X3" s="289"/>
      <c r="Y3" s="290"/>
      <c r="Z3" s="288" t="str">
        <f>VLOOKUP(Z25,КЕКВ_ср_з!$A:$C,3,FALSE)</f>
        <v>Забезпечення діяльності водопровідно-каналізаційного господарства</v>
      </c>
      <c r="AA3" s="289"/>
      <c r="AB3" s="290"/>
      <c r="AC3" s="288" t="str">
        <f>VLOOKUP(AC25,КЕКВ_ср_з!$A:$C,3,FALSE)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D3" s="289"/>
      <c r="AE3" s="290"/>
      <c r="AF3" s="288" t="str">
        <f>VLOOKUP(AF25,КЕКВ_ср_з!$A:$C,3,FALSE)</f>
        <v>Організація благоустрою населених пунктів</v>
      </c>
      <c r="AG3" s="289"/>
      <c r="AH3" s="290"/>
      <c r="AI3" s="288" t="str">
        <f>VLOOKUP(AI25,КЕКВ_ср_з!$A:$C,3,FALSE)</f>
        <v>Здійснення заходів із землеустрою</v>
      </c>
      <c r="AJ3" s="289"/>
      <c r="AK3" s="290"/>
      <c r="AL3" s="288" t="str">
        <f>VLOOKUP(AL25,КЕКВ_ср_з!$A:$C,3,FALSE)</f>
        <v>Будівництво об`єктів житлово-комунального господарства</v>
      </c>
      <c r="AM3" s="289"/>
      <c r="AN3" s="290"/>
      <c r="AO3" s="288" t="str">
        <f>VLOOKUP(AO25,КЕКВ_ср_з!$A:$C,3,FALSE)</f>
        <v>Розроблення схем планування та забудови територій (містобудівної документації)</v>
      </c>
      <c r="AP3" s="289"/>
      <c r="AQ3" s="290"/>
      <c r="AR3" s="288" t="str">
        <f>VLOOKUP(AR25,КЕКВ_ср_з!$A:$C,3,FALSE)</f>
        <v>Утримання та розвиток автомобільних доріг та дорожньої інфраструктури за рахунок коштів місцевого бюджету</v>
      </c>
      <c r="AS3" s="289"/>
      <c r="AT3" s="290"/>
      <c r="AU3" s="288" t="str">
        <f>VLOOKUP(AU25,КЕКВ_ср_з!$A:$C,3,FALSE)</f>
        <v>Резервний фонд</v>
      </c>
      <c r="AV3" s="289"/>
      <c r="AW3" s="290"/>
      <c r="AX3" s="288" t="str">
        <f>VLOOKUP(AX25,КЕКВ_ср_з!$A:$C,3,FALSE)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AY3" s="289"/>
      <c r="AZ3" s="290"/>
      <c r="BA3" s="288" t="str">
        <f>VLOOKUP(BA25,КЕКВ_ср_з!$A:$C,3,FALSE)</f>
        <v>Субвенція з місцевого бюджету на здійснення природоохоронних заходів</v>
      </c>
      <c r="BB3" s="289"/>
      <c r="BC3" s="290"/>
      <c r="BD3" s="288" t="str">
        <f>VLOOKUP(BD25,КЕКВ_ср_з!$A:$C,3,FALSE)</f>
        <v>Інші субвенції з місцевого бюджету</v>
      </c>
      <c r="BE3" s="289"/>
      <c r="BF3" s="290"/>
      <c r="BG3" s="288" t="str">
        <f>VLOOKUP(BG25,КЕКВ_ср_з!$A:$C,3,FALSE)</f>
        <v>Субвенція з місцевого бюджету державному бюджету на виконання програм соціально-економічного розвитку регіонів</v>
      </c>
      <c r="BH3" s="289"/>
      <c r="BI3" s="290"/>
      <c r="BJ3" s="288" t="str">
        <f>VLOOKUP(BJ25,КЕКВ_ср_з!$A:$C,3,FALSE)</f>
        <v xml:space="preserve">Усього </v>
      </c>
      <c r="BK3" s="289"/>
      <c r="BL3" s="290"/>
      <c r="BM3" s="288">
        <f>VLOOKUP(BM25,КЕКВ_ср_з!$A:$C,3,FALSE)</f>
        <v>0</v>
      </c>
      <c r="BN3" s="289"/>
      <c r="BO3" s="290"/>
      <c r="BP3" s="288">
        <f>VLOOKUP(BP25,КЕКВ_ср_з!$A:$C,3,FALSE)</f>
        <v>0</v>
      </c>
      <c r="BQ3" s="289"/>
      <c r="BR3" s="290"/>
      <c r="BS3" s="288">
        <f>VLOOKUP(BS25,КЕКВ_ср_з!$A:$C,3,FALSE)</f>
        <v>0</v>
      </c>
      <c r="BT3" s="289"/>
      <c r="BU3" s="290"/>
      <c r="BV3" s="288">
        <f>VLOOKUP(BV25,КЕКВ_ср_з!$A:$C,3,FALSE)</f>
        <v>0</v>
      </c>
      <c r="BW3" s="289"/>
      <c r="BX3" s="290"/>
      <c r="BY3" s="288" t="s">
        <v>113</v>
      </c>
      <c r="BZ3" s="289"/>
      <c r="CA3" s="290"/>
    </row>
    <row r="4" spans="1:85" s="24" customFormat="1" ht="51" customHeight="1" x14ac:dyDescent="0.3">
      <c r="A4" s="292"/>
      <c r="B4" s="22" t="str">
        <f>"Планна "&amp;дати!A1&amp;" міс."</f>
        <v>Планна 12 міс.</v>
      </c>
      <c r="C4" s="134" t="str">
        <f>"Касовіза "&amp;дати!A1&amp;" міс."</f>
        <v>Касовіза 12 міс.</v>
      </c>
      <c r="D4" s="22" t="s">
        <v>114</v>
      </c>
      <c r="E4" s="22" t="str">
        <f>B4</f>
        <v>Планна 12 міс.</v>
      </c>
      <c r="F4" s="22" t="str">
        <f>C4</f>
        <v>Касовіза 12 міс.</v>
      </c>
      <c r="G4" s="22" t="s">
        <v>114</v>
      </c>
      <c r="H4" s="23" t="str">
        <f>B4</f>
        <v>Планна 12 міс.</v>
      </c>
      <c r="I4" s="23" t="str">
        <f>C4</f>
        <v>Касовіза 12 міс.</v>
      </c>
      <c r="J4" s="22" t="s">
        <v>114</v>
      </c>
      <c r="K4" s="23" t="str">
        <f>B4</f>
        <v>Планна 12 міс.</v>
      </c>
      <c r="L4" s="23" t="str">
        <f>C4</f>
        <v>Касовіза 12 міс.</v>
      </c>
      <c r="M4" s="22" t="s">
        <v>114</v>
      </c>
      <c r="N4" s="23" t="str">
        <f>H4</f>
        <v>Планна 12 міс.</v>
      </c>
      <c r="O4" s="23" t="str">
        <f>I4</f>
        <v>Касовіза 12 міс.</v>
      </c>
      <c r="P4" s="22" t="s">
        <v>114</v>
      </c>
      <c r="Q4" s="23" t="str">
        <f>K4</f>
        <v>Планна 12 міс.</v>
      </c>
      <c r="R4" s="23" t="str">
        <f>L4</f>
        <v>Касовіза 12 міс.</v>
      </c>
      <c r="S4" s="22" t="s">
        <v>114</v>
      </c>
      <c r="T4" s="23" t="str">
        <f>Q4</f>
        <v>Планна 12 міс.</v>
      </c>
      <c r="U4" s="23" t="str">
        <f>R4</f>
        <v>Касовіза 12 міс.</v>
      </c>
      <c r="V4" s="22" t="s">
        <v>114</v>
      </c>
      <c r="W4" s="23" t="str">
        <f>Q4</f>
        <v>Планна 12 міс.</v>
      </c>
      <c r="X4" s="23" t="str">
        <f>R4</f>
        <v>Касовіза 12 міс.</v>
      </c>
      <c r="Y4" s="22" t="s">
        <v>114</v>
      </c>
      <c r="Z4" s="23" t="str">
        <f>T4</f>
        <v>Планна 12 міс.</v>
      </c>
      <c r="AA4" s="23" t="str">
        <f>U4</f>
        <v>Касовіза 12 міс.</v>
      </c>
      <c r="AB4" s="22" t="s">
        <v>114</v>
      </c>
      <c r="AC4" s="23" t="str">
        <f>W4</f>
        <v>Планна 12 міс.</v>
      </c>
      <c r="AD4" s="23" t="str">
        <f>X4</f>
        <v>Касовіза 12 міс.</v>
      </c>
      <c r="AE4" s="22" t="s">
        <v>114</v>
      </c>
      <c r="AF4" s="23" t="str">
        <f>Z4</f>
        <v>Планна 12 міс.</v>
      </c>
      <c r="AG4" s="23" t="str">
        <f>AA4</f>
        <v>Касовіза 12 міс.</v>
      </c>
      <c r="AH4" s="22" t="s">
        <v>114</v>
      </c>
      <c r="AI4" s="23" t="str">
        <f>T4</f>
        <v>Планна 12 міс.</v>
      </c>
      <c r="AJ4" s="23" t="str">
        <f>U4</f>
        <v>Касовіза 12 міс.</v>
      </c>
      <c r="AK4" s="22" t="s">
        <v>114</v>
      </c>
      <c r="AL4" s="23" t="str">
        <f>AI4</f>
        <v>Планна 12 міс.</v>
      </c>
      <c r="AM4" s="23" t="str">
        <f>AJ4</f>
        <v>Касовіза 12 міс.</v>
      </c>
      <c r="AN4" s="22" t="s">
        <v>114</v>
      </c>
      <c r="AO4" s="23" t="str">
        <f>AL4</f>
        <v>Планна 12 міс.</v>
      </c>
      <c r="AP4" s="23" t="str">
        <f>AM4</f>
        <v>Касовіза 12 міс.</v>
      </c>
      <c r="AQ4" s="22" t="s">
        <v>114</v>
      </c>
      <c r="AR4" s="23" t="str">
        <f>B4</f>
        <v>Планна 12 міс.</v>
      </c>
      <c r="AS4" s="23" t="str">
        <f>C4</f>
        <v>Касовіза 12 міс.</v>
      </c>
      <c r="AT4" s="22" t="s">
        <v>114</v>
      </c>
      <c r="AU4" s="23" t="str">
        <f>H4</f>
        <v>Планна 12 міс.</v>
      </c>
      <c r="AV4" s="23" t="str">
        <f>I4</f>
        <v>Касовіза 12 міс.</v>
      </c>
      <c r="AW4" s="22" t="s">
        <v>114</v>
      </c>
      <c r="AX4" s="23" t="str">
        <f>K4</f>
        <v>Планна 12 міс.</v>
      </c>
      <c r="AY4" s="23" t="str">
        <f>L4</f>
        <v>Касовіза 12 міс.</v>
      </c>
      <c r="AZ4" s="22" t="s">
        <v>114</v>
      </c>
      <c r="BA4" s="23" t="str">
        <f>H4</f>
        <v>Планна 12 міс.</v>
      </c>
      <c r="BB4" s="23" t="str">
        <f>I4</f>
        <v>Касовіза 12 міс.</v>
      </c>
      <c r="BC4" s="22" t="s">
        <v>114</v>
      </c>
      <c r="BD4" s="23" t="str">
        <f>B4</f>
        <v>Планна 12 міс.</v>
      </c>
      <c r="BE4" s="23" t="str">
        <f>C4</f>
        <v>Касовіза 12 міс.</v>
      </c>
      <c r="BF4" s="22" t="s">
        <v>114</v>
      </c>
      <c r="BG4" s="23" t="str">
        <f>T4</f>
        <v>Планна 12 міс.</v>
      </c>
      <c r="BH4" s="23" t="str">
        <f>U4</f>
        <v>Касовіза 12 міс.</v>
      </c>
      <c r="BI4" s="22" t="s">
        <v>114</v>
      </c>
      <c r="BJ4" s="23" t="str">
        <f>H4</f>
        <v>Планна 12 міс.</v>
      </c>
      <c r="BK4" s="23" t="str">
        <f>I4</f>
        <v>Касовіза 12 міс.</v>
      </c>
      <c r="BL4" s="22" t="s">
        <v>114</v>
      </c>
      <c r="BM4" s="23" t="str">
        <f>BJ4</f>
        <v>Планна 12 міс.</v>
      </c>
      <c r="BN4" s="23" t="str">
        <f>L4</f>
        <v>Касовіза 12 міс.</v>
      </c>
      <c r="BO4" s="22" t="s">
        <v>114</v>
      </c>
      <c r="BP4" s="23" t="str">
        <f>K4</f>
        <v>Планна 12 міс.</v>
      </c>
      <c r="BQ4" s="23" t="str">
        <f>L4</f>
        <v>Касовіза 12 міс.</v>
      </c>
      <c r="BR4" s="22" t="s">
        <v>114</v>
      </c>
      <c r="BS4" s="23" t="str">
        <f>BP4</f>
        <v>Планна 12 міс.</v>
      </c>
      <c r="BT4" s="23" t="str">
        <f>BQ4</f>
        <v>Касовіза 12 міс.</v>
      </c>
      <c r="BU4" s="22" t="s">
        <v>114</v>
      </c>
      <c r="BV4" s="23" t="str">
        <f>BS4</f>
        <v>Планна 12 міс.</v>
      </c>
      <c r="BW4" s="23" t="str">
        <f>BT4</f>
        <v>Касовіза 12 міс.</v>
      </c>
      <c r="BX4" s="22" t="s">
        <v>114</v>
      </c>
      <c r="BY4" s="23" t="str">
        <f>BJ4</f>
        <v>Планна 12 міс.</v>
      </c>
      <c r="BZ4" s="23" t="str">
        <f>BK4</f>
        <v>Касовіза 12 міс.</v>
      </c>
      <c r="CA4" s="22" t="s">
        <v>114</v>
      </c>
      <c r="CC4" s="25"/>
      <c r="CD4" s="26"/>
      <c r="CE4" s="27"/>
      <c r="CF4" s="28"/>
      <c r="CG4" s="29"/>
    </row>
    <row r="5" spans="1:85" s="24" customFormat="1" ht="4.95" customHeigh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C5" s="25"/>
      <c r="CD5" s="26"/>
      <c r="CE5" s="27"/>
      <c r="CF5" s="28"/>
      <c r="CG5" s="29"/>
    </row>
    <row r="6" spans="1:85" s="34" customFormat="1" ht="15" customHeight="1" x14ac:dyDescent="0.3">
      <c r="A6" s="30" t="s">
        <v>115</v>
      </c>
      <c r="B6" s="31">
        <f>SUMIFS(зф!$G:$G,зф!$B:$B,$CG6,зф!$C:$C,B$24)</f>
        <v>1100580</v>
      </c>
      <c r="C6" s="31">
        <f>SUMIFS(зф!$J:$J,зф!$B:$B,$CG6,зф!$C:$C,B$24)</f>
        <v>1059851.18</v>
      </c>
      <c r="D6" s="32">
        <f t="shared" ref="D6:D21" si="0">IF(B6=0,0,C6/B6*100)</f>
        <v>96.29933126169837</v>
      </c>
      <c r="E6" s="31">
        <f>SUMIFS(зф!$G:$G,зф!$B:$B,$CG6,зф!$C:$C,E$24)</f>
        <v>0</v>
      </c>
      <c r="F6" s="31">
        <f>SUMIFS(зф!$J:$J,зф!$B:$B,$CG6,зф!$C:$C,E$24)</f>
        <v>0</v>
      </c>
      <c r="G6" s="32">
        <f t="shared" ref="G6:G21" si="1">IF(E6=0,0,F6/E6*100)</f>
        <v>0</v>
      </c>
      <c r="H6" s="31">
        <f>SUMIFS(зф!$G:$G,зф!$B:$B,$CG6,зф!$C:$C,H$24)</f>
        <v>0</v>
      </c>
      <c r="I6" s="31">
        <f>SUMIFS(зф!$J:$J,зф!$B:$B,$CG6,зф!$C:$C,H$24)</f>
        <v>0</v>
      </c>
      <c r="J6" s="32">
        <f t="shared" ref="J6:J21" si="2">IF(H6=0,0,I6/H6*100)</f>
        <v>0</v>
      </c>
      <c r="K6" s="31">
        <f>SUMIFS(зф!$G:$G,зф!$B:$B,$CG6,зф!$C:$C,K$24)</f>
        <v>1181750</v>
      </c>
      <c r="L6" s="31">
        <f>SUMIFS(зф!$J:$J,зф!$B:$B,$CG6,зф!$C:$C,K$24)</f>
        <v>1078645.17</v>
      </c>
      <c r="M6" s="32">
        <f t="shared" ref="M6:M21" si="3">IF(K6=0,0,L6/K6*100)</f>
        <v>91.275241802411671</v>
      </c>
      <c r="N6" s="31">
        <f>SUMIFS(зф!$G:$G,зф!$B:$B,$CG6,зф!$C:$C,N$24)</f>
        <v>5000</v>
      </c>
      <c r="O6" s="31">
        <f>SUMIFS(зф!$J:$J,зф!$B:$B,$CG6,зф!$C:$C,N$24)</f>
        <v>0</v>
      </c>
      <c r="P6" s="32">
        <f t="shared" ref="P6:P21" si="4">IF(N6=0,0,O6/N6*100)</f>
        <v>0</v>
      </c>
      <c r="Q6" s="31">
        <f>SUMIFS(зф!$G:$G,зф!$B:$B,$CG6,зф!$C:$C,Q$24)</f>
        <v>0</v>
      </c>
      <c r="R6" s="31">
        <f>SUMIFS(зф!$J:$J,зф!$B:$B,$CG6,зф!$C:$C,Q$24)</f>
        <v>0</v>
      </c>
      <c r="S6" s="32">
        <f t="shared" ref="S6:S21" si="5">IF(Q6=0,0,R6/Q6*100)</f>
        <v>0</v>
      </c>
      <c r="T6" s="31">
        <f>SUMIFS(зф!$G:$G,зф!$B:$B,$CG6,зф!$C:$C,T$24)</f>
        <v>0</v>
      </c>
      <c r="U6" s="31">
        <f>SUMIFS(зф!$J:$J,зф!$B:$B,$CG6,зф!$C:$C,T$24)</f>
        <v>0</v>
      </c>
      <c r="V6" s="32">
        <f t="shared" ref="V6:V21" si="6">IF(T6=0,0,U6/T6*100)</f>
        <v>0</v>
      </c>
      <c r="W6" s="31">
        <f>SUMIFS(зф!$G:$G,зф!$B:$B,$CG6,зф!$C:$C,W$24)</f>
        <v>0</v>
      </c>
      <c r="X6" s="31">
        <f>SUMIFS(зф!$J:$J,зф!$B:$B,$CG6,зф!$C:$C,W$24)</f>
        <v>0</v>
      </c>
      <c r="Y6" s="32">
        <f t="shared" ref="Y6:Y21" si="7">IF(W6=0,0,X6/W6*100)</f>
        <v>0</v>
      </c>
      <c r="Z6" s="31">
        <f>SUMIFS(зф!$G:$G,зф!$B:$B,$CG6,зф!$C:$C,Z$24)</f>
        <v>0</v>
      </c>
      <c r="AA6" s="31">
        <f>SUMIFS(зф!$J:$J,зф!$B:$B,$CG6,зф!$C:$C,Z$24)</f>
        <v>0</v>
      </c>
      <c r="AB6" s="32">
        <f t="shared" ref="AB6:AB21" si="8">IF(Z6=0,0,AA6/Z6*100)</f>
        <v>0</v>
      </c>
      <c r="AC6" s="31">
        <f>SUMIFS(зф!$G:$G,зф!$B:$B,$CG6,зф!$C:$C,AC$24)</f>
        <v>0</v>
      </c>
      <c r="AD6" s="31">
        <f>SUMIFS(зф!$J:$J,зф!$B:$B,$CG6,зф!$C:$C,AC$24)</f>
        <v>0</v>
      </c>
      <c r="AE6" s="32">
        <f t="shared" ref="AE6:AE21" si="9">IF(AC6=0,0,AD6/AC6*100)</f>
        <v>0</v>
      </c>
      <c r="AF6" s="31">
        <f>SUMIFS(зф!$G:$G,зф!$B:$B,$CG6,зф!$C:$C,AF$24)</f>
        <v>5000</v>
      </c>
      <c r="AG6" s="31">
        <f>SUMIFS(зф!$J:$J,зф!$B:$B,$CG6,зф!$C:$C,AF$24)</f>
        <v>0</v>
      </c>
      <c r="AH6" s="32">
        <f t="shared" ref="AH6:AH21" si="10">IF(AF6=0,0,AG6/AF6*100)</f>
        <v>0</v>
      </c>
      <c r="AI6" s="31">
        <f>SUMIFS(зф!$G:$G,зф!$B:$B,$CG6,зф!$C:$C,AI$24)</f>
        <v>0</v>
      </c>
      <c r="AJ6" s="31">
        <f>SUMIFS(зф!$J:$J,зф!$B:$B,$CG6,зф!$C:$C,AI$24)</f>
        <v>0</v>
      </c>
      <c r="AK6" s="32">
        <f t="shared" ref="AK6:AK21" si="11">IF(AI6=0,0,AJ6/AI6*100)</f>
        <v>0</v>
      </c>
      <c r="AL6" s="31">
        <f>SUMIFS(зф!$G:$G,зф!$B:$B,$CG6,зф!$C:$C,AL$24)</f>
        <v>0</v>
      </c>
      <c r="AM6" s="31">
        <f>SUMIFS(зф!$J:$J,зф!$B:$B,$CG6,зф!$C:$C,AL$24)</f>
        <v>0</v>
      </c>
      <c r="AN6" s="32">
        <f t="shared" ref="AN6:AN21" si="12">IF(AL6=0,0,AM6/AL6*100)</f>
        <v>0</v>
      </c>
      <c r="AO6" s="31">
        <f>SUMIFS(зф!$G:$G,зф!$B:$B,$CG6,зф!$C:$C,AO$24)</f>
        <v>0</v>
      </c>
      <c r="AP6" s="31">
        <f>SUMIFS(зф!$J:$J,зф!$B:$B,$CG6,зф!$C:$C,AO$24)</f>
        <v>0</v>
      </c>
      <c r="AQ6" s="32">
        <f t="shared" ref="AQ6:AQ21" si="13">IF(AO6=0,0,AP6/AO6*100)</f>
        <v>0</v>
      </c>
      <c r="AR6" s="31">
        <f>SUMIFS(зф!$G:$G,зф!$B:$B,$CG6,зф!$C:$C,AR$24)</f>
        <v>0</v>
      </c>
      <c r="AS6" s="31">
        <f>SUMIFS(зф!$J:$J,зф!$B:$B,$CG6,зф!$C:$C,AR$24)</f>
        <v>0</v>
      </c>
      <c r="AT6" s="32">
        <f t="shared" ref="AT6:AT21" si="14">IF(AR6=0,0,AS6/AR6*100)</f>
        <v>0</v>
      </c>
      <c r="AU6" s="31">
        <f>SUMIFS(зф!$G:$G,зф!$B:$B,$CG6,зф!$C:$C,AU$24)</f>
        <v>0</v>
      </c>
      <c r="AV6" s="31">
        <f>SUMIFS(зф!$J:$J,зф!$B:$B,$CG6,зф!$C:$C,AU$24)</f>
        <v>0</v>
      </c>
      <c r="AW6" s="32">
        <f t="shared" ref="AW6:AW21" si="15">IF(AU6=0,0,AV6/AU6*100)</f>
        <v>0</v>
      </c>
      <c r="AX6" s="31">
        <f>SUMIFS(зф!$G:$G,зф!$B:$B,$CG6,зф!$C:$C,AX$24)</f>
        <v>0</v>
      </c>
      <c r="AY6" s="31">
        <f>SUMIFS(зф!$J:$J,зф!$B:$B,$CG6,зф!$C:$C,AX$24)</f>
        <v>0</v>
      </c>
      <c r="AZ6" s="32">
        <f t="shared" ref="AZ6:AZ21" si="16">IF(AX6=0,0,AY6/AX6*100)</f>
        <v>0</v>
      </c>
      <c r="BA6" s="31">
        <f>SUMIFS(зф!$G:$G,зф!$B:$B,$CG6,зф!$C:$C,BA$24)</f>
        <v>0</v>
      </c>
      <c r="BB6" s="31">
        <f>SUMIFS(зф!$J:$J,зф!$B:$B,$CG6,зф!$C:$C,BA$24)</f>
        <v>0</v>
      </c>
      <c r="BC6" s="32">
        <f t="shared" ref="BC6:BC21" si="17">IF(BA6=0,0,BB6/BA6*100)</f>
        <v>0</v>
      </c>
      <c r="BD6" s="31">
        <f>SUMIFS(зф!$G:$G,зф!$B:$B,$CG6,зф!$C:$C,BD$24)</f>
        <v>0</v>
      </c>
      <c r="BE6" s="31">
        <f>SUMIFS(зф!$J:$J,зф!$B:$B,$CG6,зф!$C:$C,BD$24)</f>
        <v>0</v>
      </c>
      <c r="BF6" s="32">
        <f t="shared" ref="BF6:BF21" si="18">IF(BD6=0,0,BE6/BD6*100)</f>
        <v>0</v>
      </c>
      <c r="BG6" s="31">
        <f>SUMIFS(зф!$G:$G,зф!$B:$B,$CG6,зф!$C:$C,BG$24)</f>
        <v>0</v>
      </c>
      <c r="BH6" s="31">
        <f>SUMIFS(зф!$J:$J,зф!$B:$B,$CG6,зф!$C:$C,BG$24)</f>
        <v>0</v>
      </c>
      <c r="BI6" s="32">
        <f t="shared" ref="BI6:BI20" si="19">IF(BG6=0,0,BH6/BG6*100)</f>
        <v>0</v>
      </c>
      <c r="BJ6" s="31">
        <f>SUMIFS(зф!$G:$G,зф!$B:$B,$CG6,зф!$C:$C,BJ$24)</f>
        <v>0</v>
      </c>
      <c r="BK6" s="31">
        <f>SUMIFS(зф!$J:$J,зф!$B:$B,$CG6,зф!$C:$C,BJ$24)</f>
        <v>0</v>
      </c>
      <c r="BL6" s="32">
        <f t="shared" ref="BL6:BL21" si="20">IF(BJ6=0,0,BK6/BJ6*100)</f>
        <v>0</v>
      </c>
      <c r="BM6" s="31">
        <f>SUMIFS(зф!$G:$G,зф!$B:$B,$CG6,зф!$C:$C,BM$24)</f>
        <v>0</v>
      </c>
      <c r="BN6" s="31">
        <f>SUMIFS(зф!$J:$J,зф!$B:$B,$CG6,зф!$C:$C,BM$24)</f>
        <v>0</v>
      </c>
      <c r="BO6" s="32">
        <f t="shared" ref="BO6:BO20" si="21">IF(BM6=0,0,BN6/BM6*100)</f>
        <v>0</v>
      </c>
      <c r="BP6" s="31">
        <f>SUMIFS(зф!$G:$G,зф!$B:$B,$CG6,зф!$C:$C,BP$24)</f>
        <v>0</v>
      </c>
      <c r="BQ6" s="31">
        <f>SUMIFS(зф!$J:$J,зф!$B:$B,$CG6,зф!$C:$C,BP$24)</f>
        <v>0</v>
      </c>
      <c r="BR6" s="32">
        <f t="shared" ref="BR6:BR21" si="22">IF(BP6=0,0,BQ6/BP6*100)</f>
        <v>0</v>
      </c>
      <c r="BS6" s="31">
        <f>SUMIFS(зф!$G:$G,зф!$B:$B,$CG6,зф!$C:$C,BS$24)</f>
        <v>0</v>
      </c>
      <c r="BT6" s="31">
        <f>SUMIFS(зф!$J:$J,зф!$B:$B,$CG6,зф!$C:$C,BS$24)</f>
        <v>0</v>
      </c>
      <c r="BU6" s="32">
        <f t="shared" ref="BU6:BU21" si="23">IF(BS6=0,0,BT6/BS6*100)</f>
        <v>0</v>
      </c>
      <c r="BV6" s="31">
        <f>SUMIFS(зф!$G:$G,зф!$B:$B,$CG6,зф!$C:$C,BV$24)</f>
        <v>0</v>
      </c>
      <c r="BW6" s="31">
        <f>SUMIFS(зф!$J:$J,зф!$B:$B,$CG6,зф!$C:$C,BV$24)</f>
        <v>0</v>
      </c>
      <c r="BX6" s="32">
        <f t="shared" ref="BX6:BX21" si="24">IF(BV6=0,0,BW6/BV6*100)</f>
        <v>0</v>
      </c>
      <c r="BY6" s="33">
        <f>SUMIF($B$4:$BX$4,BY$4,$B6:$BX6)</f>
        <v>2292330</v>
      </c>
      <c r="BZ6" s="33">
        <f t="shared" ref="BZ6:BZ20" si="25">SUMIF($B$4:$BX$4,BZ$4,$B6:$BX6)</f>
        <v>2138496.3499999996</v>
      </c>
      <c r="CA6" s="32">
        <f t="shared" ref="CA6:CA21" si="26">IF(BY6=0,0,BZ6/BY6*100)</f>
        <v>93.289201380255008</v>
      </c>
      <c r="CC6" s="25">
        <f>SUMIFS(зф!$G:$G,зф!$C:$C,$CG6)</f>
        <v>2350330</v>
      </c>
      <c r="CD6" s="35">
        <f>SUMIFS(зф!$J:$J,зф!$C:$C,$CG6)</f>
        <v>2171446.75</v>
      </c>
      <c r="CE6" s="36">
        <f>CC6-BY6-ср_зф_трансферти!E7</f>
        <v>0</v>
      </c>
      <c r="CF6" s="37">
        <f>CD6-BZ6-ср_зф_трансферти!F7</f>
        <v>3.7107383832335472E-10</v>
      </c>
      <c r="CG6" s="38">
        <v>11316501000</v>
      </c>
    </row>
    <row r="7" spans="1:85" s="34" customFormat="1" ht="15" customHeight="1" x14ac:dyDescent="0.3">
      <c r="A7" s="30" t="s">
        <v>116</v>
      </c>
      <c r="B7" s="31">
        <f>SUMIFS(зф!$G:$G,зф!$B:$B,$CG7,зф!$C:$C,B$24)</f>
        <v>1580940</v>
      </c>
      <c r="C7" s="31">
        <f>SUMIFS(зф!$J:$J,зф!$B:$B,$CG7,зф!$C:$C,B$24)</f>
        <v>1489419.74</v>
      </c>
      <c r="D7" s="32">
        <f t="shared" si="0"/>
        <v>94.211022556200746</v>
      </c>
      <c r="E7" s="31">
        <f>SUMIFS(зф!$G:$G,зф!$B:$B,$CG7,зф!$C:$C,E$24)</f>
        <v>5000</v>
      </c>
      <c r="F7" s="31">
        <f>SUMIFS(зф!$J:$J,зф!$B:$B,$CG7,зф!$C:$C,E$24)</f>
        <v>0</v>
      </c>
      <c r="G7" s="32">
        <f t="shared" si="1"/>
        <v>0</v>
      </c>
      <c r="H7" s="31">
        <f>SUMIFS(зф!$G:$G,зф!$B:$B,$CG7,зф!$C:$C,H$24)</f>
        <v>10000</v>
      </c>
      <c r="I7" s="31">
        <f>SUMIFS(зф!$J:$J,зф!$B:$B,$CG7,зф!$C:$C,H$24)</f>
        <v>2800</v>
      </c>
      <c r="J7" s="32">
        <f t="shared" si="2"/>
        <v>28.000000000000004</v>
      </c>
      <c r="K7" s="31">
        <f>SUMIFS(зф!$G:$G,зф!$B:$B,$CG7,зф!$C:$C,K$24)</f>
        <v>356657</v>
      </c>
      <c r="L7" s="31">
        <f>SUMIFS(зф!$J:$J,зф!$B:$B,$CG7,зф!$C:$C,K$24)</f>
        <v>348300.82</v>
      </c>
      <c r="M7" s="32">
        <f t="shared" si="3"/>
        <v>97.657082294753778</v>
      </c>
      <c r="N7" s="31">
        <f>SUMIFS(зф!$G:$G,зф!$B:$B,$CG7,зф!$C:$C,N$24)</f>
        <v>0</v>
      </c>
      <c r="O7" s="31">
        <f>SUMIFS(зф!$J:$J,зф!$B:$B,$CG7,зф!$C:$C,N$24)</f>
        <v>0</v>
      </c>
      <c r="P7" s="32">
        <f t="shared" si="4"/>
        <v>0</v>
      </c>
      <c r="Q7" s="31">
        <f>SUMIFS(зф!$G:$G,зф!$B:$B,$CG7,зф!$C:$C,Q$24)</f>
        <v>0</v>
      </c>
      <c r="R7" s="31">
        <f>SUMIFS(зф!$J:$J,зф!$B:$B,$CG7,зф!$C:$C,Q$24)</f>
        <v>0</v>
      </c>
      <c r="S7" s="32">
        <f t="shared" si="5"/>
        <v>0</v>
      </c>
      <c r="T7" s="31">
        <f>SUMIFS(зф!$G:$G,зф!$B:$B,$CG7,зф!$C:$C,T$24)</f>
        <v>15000</v>
      </c>
      <c r="U7" s="31">
        <f>SUMIFS(зф!$J:$J,зф!$B:$B,$CG7,зф!$C:$C,T$24)</f>
        <v>10000</v>
      </c>
      <c r="V7" s="32">
        <f t="shared" si="6"/>
        <v>66.666666666666657</v>
      </c>
      <c r="W7" s="31">
        <f>SUMIFS(зф!$G:$G,зф!$B:$B,$CG7,зф!$C:$C,W$24)</f>
        <v>463160</v>
      </c>
      <c r="X7" s="31">
        <f>SUMIFS(зф!$J:$J,зф!$B:$B,$CG7,зф!$C:$C,W$24)</f>
        <v>427877.64</v>
      </c>
      <c r="Y7" s="32">
        <f t="shared" si="7"/>
        <v>92.3822523533984</v>
      </c>
      <c r="Z7" s="31">
        <f>SUMIFS(зф!$G:$G,зф!$B:$B,$CG7,зф!$C:$C,Z$24)</f>
        <v>0</v>
      </c>
      <c r="AA7" s="31">
        <f>SUMIFS(зф!$J:$J,зф!$B:$B,$CG7,зф!$C:$C,Z$24)</f>
        <v>0</v>
      </c>
      <c r="AB7" s="32">
        <f t="shared" si="8"/>
        <v>0</v>
      </c>
      <c r="AC7" s="31">
        <f>SUMIFS(зф!$G:$G,зф!$B:$B,$CG7,зф!$C:$C,AC$24)</f>
        <v>0</v>
      </c>
      <c r="AD7" s="31">
        <f>SUMIFS(зф!$J:$J,зф!$B:$B,$CG7,зф!$C:$C,AC$24)</f>
        <v>0</v>
      </c>
      <c r="AE7" s="32">
        <f t="shared" si="9"/>
        <v>0</v>
      </c>
      <c r="AF7" s="31">
        <f>SUMIFS(зф!$G:$G,зф!$B:$B,$CG7,зф!$C:$C,AF$24)</f>
        <v>255100</v>
      </c>
      <c r="AG7" s="31">
        <f>SUMIFS(зф!$J:$J,зф!$B:$B,$CG7,зф!$C:$C,AF$24)</f>
        <v>107084.27</v>
      </c>
      <c r="AH7" s="32">
        <f t="shared" si="10"/>
        <v>41.977369658957272</v>
      </c>
      <c r="AI7" s="31">
        <f>SUMIFS(зф!$G:$G,зф!$B:$B,$CG7,зф!$C:$C,AI$24)</f>
        <v>0</v>
      </c>
      <c r="AJ7" s="31">
        <f>SUMIFS(зф!$J:$J,зф!$B:$B,$CG7,зф!$C:$C,AI$24)</f>
        <v>0</v>
      </c>
      <c r="AK7" s="32">
        <f t="shared" si="11"/>
        <v>0</v>
      </c>
      <c r="AL7" s="31">
        <f>SUMIFS(зф!$G:$G,зф!$B:$B,$CG7,зф!$C:$C,AL$24)</f>
        <v>0</v>
      </c>
      <c r="AM7" s="31">
        <f>SUMIFS(зф!$J:$J,зф!$B:$B,$CG7,зф!$C:$C,AL$24)</f>
        <v>0</v>
      </c>
      <c r="AN7" s="32">
        <f t="shared" si="12"/>
        <v>0</v>
      </c>
      <c r="AO7" s="31">
        <f>SUMIFS(зф!$G:$G,зф!$B:$B,$CG7,зф!$C:$C,AO$24)</f>
        <v>0</v>
      </c>
      <c r="AP7" s="31">
        <f>SUMIFS(зф!$J:$J,зф!$B:$B,$CG7,зф!$C:$C,AO$24)</f>
        <v>0</v>
      </c>
      <c r="AQ7" s="32">
        <f t="shared" si="13"/>
        <v>0</v>
      </c>
      <c r="AR7" s="31">
        <f>SUMIFS(зф!$G:$G,зф!$B:$B,$CG7,зф!$C:$C,AR$24)</f>
        <v>406483</v>
      </c>
      <c r="AS7" s="31">
        <f>SUMIFS(зф!$J:$J,зф!$B:$B,$CG7,зф!$C:$C,AR$24)</f>
        <v>201916.02</v>
      </c>
      <c r="AT7" s="32">
        <f t="shared" si="14"/>
        <v>49.673915022276447</v>
      </c>
      <c r="AU7" s="31">
        <f>SUMIFS(зф!$G:$G,зф!$B:$B,$CG7,зф!$C:$C,AU$24)</f>
        <v>0</v>
      </c>
      <c r="AV7" s="31">
        <f>SUMIFS(зф!$J:$J,зф!$B:$B,$CG7,зф!$C:$C,AU$24)</f>
        <v>0</v>
      </c>
      <c r="AW7" s="32">
        <f t="shared" si="15"/>
        <v>0</v>
      </c>
      <c r="AX7" s="31">
        <f>SUMIFS(зф!$G:$G,зф!$B:$B,$CG7,зф!$C:$C,AX$24)</f>
        <v>0</v>
      </c>
      <c r="AY7" s="31">
        <f>SUMIFS(зф!$J:$J,зф!$B:$B,$CG7,зф!$C:$C,AX$24)</f>
        <v>0</v>
      </c>
      <c r="AZ7" s="32">
        <f t="shared" si="16"/>
        <v>0</v>
      </c>
      <c r="BA7" s="31">
        <f>SUMIFS(зф!$G:$G,зф!$B:$B,$CG7,зф!$C:$C,BA$24)</f>
        <v>0</v>
      </c>
      <c r="BB7" s="31">
        <f>SUMIFS(зф!$J:$J,зф!$B:$B,$CG7,зф!$C:$C,BA$24)</f>
        <v>0</v>
      </c>
      <c r="BC7" s="32">
        <f t="shared" si="17"/>
        <v>0</v>
      </c>
      <c r="BD7" s="31">
        <f>SUMIFS(зф!$G:$G,зф!$B:$B,$CG7,зф!$C:$C,BD$24)</f>
        <v>0</v>
      </c>
      <c r="BE7" s="31">
        <f>SUMIFS(зф!$J:$J,зф!$B:$B,$CG7,зф!$C:$C,BD$24)</f>
        <v>0</v>
      </c>
      <c r="BF7" s="32">
        <f t="shared" si="18"/>
        <v>0</v>
      </c>
      <c r="BG7" s="31">
        <f>SUMIFS(зф!$G:$G,зф!$B:$B,$CG7,зф!$C:$C,BG$24)</f>
        <v>0</v>
      </c>
      <c r="BH7" s="31">
        <f>SUMIFS(зф!$J:$J,зф!$B:$B,$CG7,зф!$C:$C,BG$24)</f>
        <v>0</v>
      </c>
      <c r="BI7" s="32">
        <f t="shared" si="19"/>
        <v>0</v>
      </c>
      <c r="BJ7" s="31">
        <f>SUMIFS(зф!$G:$G,зф!$B:$B,$CG7,зф!$C:$C,BJ$24)</f>
        <v>0</v>
      </c>
      <c r="BK7" s="31">
        <f>SUMIFS(зф!$J:$J,зф!$B:$B,$CG7,зф!$C:$C,BJ$24)</f>
        <v>0</v>
      </c>
      <c r="BL7" s="32">
        <f t="shared" si="20"/>
        <v>0</v>
      </c>
      <c r="BM7" s="31">
        <f>SUMIFS(зф!$G:$G,зф!$B:$B,$CG7,зф!$C:$C,BM$24)</f>
        <v>0</v>
      </c>
      <c r="BN7" s="31">
        <f>SUMIFS(зф!$J:$J,зф!$B:$B,$CG7,зф!$C:$C,BM$24)</f>
        <v>0</v>
      </c>
      <c r="BO7" s="32">
        <f t="shared" si="21"/>
        <v>0</v>
      </c>
      <c r="BP7" s="31">
        <f>SUMIFS(зф!$G:$G,зф!$B:$B,$CG7,зф!$C:$C,BP$24)</f>
        <v>0</v>
      </c>
      <c r="BQ7" s="31">
        <f>SUMIFS(зф!$J:$J,зф!$B:$B,$CG7,зф!$C:$C,BP$24)</f>
        <v>0</v>
      </c>
      <c r="BR7" s="32">
        <f t="shared" si="22"/>
        <v>0</v>
      </c>
      <c r="BS7" s="31">
        <f>SUMIFS(зф!$G:$G,зф!$B:$B,$CG7,зф!$C:$C,BS$24)</f>
        <v>0</v>
      </c>
      <c r="BT7" s="31">
        <f>SUMIFS(зф!$J:$J,зф!$B:$B,$CG7,зф!$C:$C,BS$24)</f>
        <v>0</v>
      </c>
      <c r="BU7" s="32">
        <f t="shared" si="23"/>
        <v>0</v>
      </c>
      <c r="BV7" s="31">
        <f>SUMIFS(зф!$G:$G,зф!$B:$B,$CG7,зф!$C:$C,BV$24)</f>
        <v>0</v>
      </c>
      <c r="BW7" s="31">
        <f>SUMIFS(зф!$J:$J,зф!$B:$B,$CG7,зф!$C:$C,BV$24)</f>
        <v>0</v>
      </c>
      <c r="BX7" s="32">
        <f t="shared" si="24"/>
        <v>0</v>
      </c>
      <c r="BY7" s="33">
        <f t="shared" ref="BY7:BY20" si="27">SUMIF($B$4:$BX$4,BY$4,$B7:$BX7)</f>
        <v>3092340</v>
      </c>
      <c r="BZ7" s="33">
        <f t="shared" si="25"/>
        <v>2587398.4900000002</v>
      </c>
      <c r="CA7" s="32">
        <f t="shared" si="26"/>
        <v>83.671216295750156</v>
      </c>
      <c r="CC7" s="25">
        <f>SUMIFS(зф!$G:$G,зф!$C:$C,$CG7)</f>
        <v>3498432</v>
      </c>
      <c r="CD7" s="35">
        <f>SUMIFS(зф!$J:$J,зф!$C:$C,$CG7)</f>
        <v>2989300.49</v>
      </c>
      <c r="CE7" s="36">
        <f>CC7-BY7-ср_зф_трансферти!E8</f>
        <v>0</v>
      </c>
      <c r="CF7" s="37">
        <f>CD7-BZ7-ср_зф_трансферти!F8</f>
        <v>0</v>
      </c>
      <c r="CG7" s="38">
        <v>11316502000</v>
      </c>
    </row>
    <row r="8" spans="1:85" s="34" customFormat="1" ht="15" customHeight="1" x14ac:dyDescent="0.3">
      <c r="A8" s="30" t="s">
        <v>117</v>
      </c>
      <c r="B8" s="31">
        <f>SUMIFS(зф!$G:$G,зф!$B:$B,$CG8,зф!$C:$C,B$24)</f>
        <v>1236410</v>
      </c>
      <c r="C8" s="31">
        <f>SUMIFS(зф!$J:$J,зф!$B:$B,$CG8,зф!$C:$C,B$24)</f>
        <v>1147134.97</v>
      </c>
      <c r="D8" s="32">
        <f t="shared" si="0"/>
        <v>92.779496283595236</v>
      </c>
      <c r="E8" s="31">
        <f>SUMIFS(зф!$G:$G,зф!$B:$B,$CG8,зф!$C:$C,E$24)</f>
        <v>0</v>
      </c>
      <c r="F8" s="31">
        <f>SUMIFS(зф!$J:$J,зф!$B:$B,$CG8,зф!$C:$C,E$24)</f>
        <v>0</v>
      </c>
      <c r="G8" s="32">
        <f t="shared" si="1"/>
        <v>0</v>
      </c>
      <c r="H8" s="31">
        <f>SUMIFS(зф!$G:$G,зф!$B:$B,$CG8,зф!$C:$C,H$24)</f>
        <v>0</v>
      </c>
      <c r="I8" s="31">
        <f>SUMIFS(зф!$J:$J,зф!$B:$B,$CG8,зф!$C:$C,H$24)</f>
        <v>0</v>
      </c>
      <c r="J8" s="32">
        <f t="shared" si="2"/>
        <v>0</v>
      </c>
      <c r="K8" s="31">
        <f>SUMIFS(зф!$G:$G,зф!$B:$B,$CG8,зф!$C:$C,K$24)</f>
        <v>688180</v>
      </c>
      <c r="L8" s="31">
        <f>SUMIFS(зф!$J:$J,зф!$B:$B,$CG8,зф!$C:$C,K$24)</f>
        <v>594773.63</v>
      </c>
      <c r="M8" s="32">
        <f t="shared" si="3"/>
        <v>86.427043796681104</v>
      </c>
      <c r="N8" s="31">
        <f>SUMIFS(зф!$G:$G,зф!$B:$B,$CG8,зф!$C:$C,N$24)</f>
        <v>0</v>
      </c>
      <c r="O8" s="31">
        <f>SUMIFS(зф!$J:$J,зф!$B:$B,$CG8,зф!$C:$C,N$24)</f>
        <v>0</v>
      </c>
      <c r="P8" s="32">
        <f t="shared" si="4"/>
        <v>0</v>
      </c>
      <c r="Q8" s="31">
        <f>SUMIFS(зф!$G:$G,зф!$B:$B,$CG8,зф!$C:$C,Q$24)</f>
        <v>0</v>
      </c>
      <c r="R8" s="31">
        <f>SUMIFS(зф!$J:$J,зф!$B:$B,$CG8,зф!$C:$C,Q$24)</f>
        <v>0</v>
      </c>
      <c r="S8" s="32">
        <f t="shared" si="5"/>
        <v>0</v>
      </c>
      <c r="T8" s="31">
        <f>SUMIFS(зф!$G:$G,зф!$B:$B,$CG8,зф!$C:$C,T$24)</f>
        <v>6000</v>
      </c>
      <c r="U8" s="31">
        <f>SUMIFS(зф!$J:$J,зф!$B:$B,$CG8,зф!$C:$C,T$24)</f>
        <v>4000</v>
      </c>
      <c r="V8" s="32">
        <f t="shared" si="6"/>
        <v>66.666666666666657</v>
      </c>
      <c r="W8" s="31">
        <f>SUMIFS(зф!$G:$G,зф!$B:$B,$CG8,зф!$C:$C,W$24)</f>
        <v>166480</v>
      </c>
      <c r="X8" s="31">
        <f>SUMIFS(зф!$J:$J,зф!$B:$B,$CG8,зф!$C:$C,W$24)</f>
        <v>156957.99</v>
      </c>
      <c r="Y8" s="32">
        <f t="shared" si="7"/>
        <v>94.280388034598744</v>
      </c>
      <c r="Z8" s="31">
        <f>SUMIFS(зф!$G:$G,зф!$B:$B,$CG8,зф!$C:$C,Z$24)</f>
        <v>0</v>
      </c>
      <c r="AA8" s="31">
        <f>SUMIFS(зф!$J:$J,зф!$B:$B,$CG8,зф!$C:$C,Z$24)</f>
        <v>0</v>
      </c>
      <c r="AB8" s="32">
        <f t="shared" si="8"/>
        <v>0</v>
      </c>
      <c r="AC8" s="31">
        <f>SUMIFS(зф!$G:$G,зф!$B:$B,$CG8,зф!$C:$C,AC$24)</f>
        <v>0</v>
      </c>
      <c r="AD8" s="31">
        <f>SUMIFS(зф!$J:$J,зф!$B:$B,$CG8,зф!$C:$C,AC$24)</f>
        <v>0</v>
      </c>
      <c r="AE8" s="32">
        <f t="shared" si="9"/>
        <v>0</v>
      </c>
      <c r="AF8" s="31">
        <f>SUMIFS(зф!$G:$G,зф!$B:$B,$CG8,зф!$C:$C,AF$24)</f>
        <v>75870</v>
      </c>
      <c r="AG8" s="31">
        <f>SUMIFS(зф!$J:$J,зф!$B:$B,$CG8,зф!$C:$C,AF$24)</f>
        <v>52347.18</v>
      </c>
      <c r="AH8" s="32">
        <f t="shared" si="10"/>
        <v>68.99588770264927</v>
      </c>
      <c r="AI8" s="31">
        <f>SUMIFS(зф!$G:$G,зф!$B:$B,$CG8,зф!$C:$C,AI$24)</f>
        <v>0</v>
      </c>
      <c r="AJ8" s="31">
        <f>SUMIFS(зф!$J:$J,зф!$B:$B,$CG8,зф!$C:$C,AI$24)</f>
        <v>0</v>
      </c>
      <c r="AK8" s="32">
        <f t="shared" si="11"/>
        <v>0</v>
      </c>
      <c r="AL8" s="31">
        <f>SUMIFS(зф!$G:$G,зф!$B:$B,$CG8,зф!$C:$C,AL$24)</f>
        <v>0</v>
      </c>
      <c r="AM8" s="31">
        <f>SUMIFS(зф!$J:$J,зф!$B:$B,$CG8,зф!$C:$C,AL$24)</f>
        <v>0</v>
      </c>
      <c r="AN8" s="32">
        <f t="shared" si="12"/>
        <v>0</v>
      </c>
      <c r="AO8" s="31">
        <f>SUMIFS(зф!$G:$G,зф!$B:$B,$CG8,зф!$C:$C,AO$24)</f>
        <v>0</v>
      </c>
      <c r="AP8" s="31">
        <f>SUMIFS(зф!$J:$J,зф!$B:$B,$CG8,зф!$C:$C,AO$24)</f>
        <v>0</v>
      </c>
      <c r="AQ8" s="32">
        <f t="shared" si="13"/>
        <v>0</v>
      </c>
      <c r="AR8" s="31">
        <f>SUMIFS(зф!$G:$G,зф!$B:$B,$CG8,зф!$C:$C,AR$24)</f>
        <v>0</v>
      </c>
      <c r="AS8" s="31">
        <f>SUMIFS(зф!$J:$J,зф!$B:$B,$CG8,зф!$C:$C,AR$24)</f>
        <v>0</v>
      </c>
      <c r="AT8" s="32">
        <f t="shared" si="14"/>
        <v>0</v>
      </c>
      <c r="AU8" s="31">
        <f>SUMIFS(зф!$G:$G,зф!$B:$B,$CG8,зф!$C:$C,AU$24)</f>
        <v>0</v>
      </c>
      <c r="AV8" s="31">
        <f>SUMIFS(зф!$J:$J,зф!$B:$B,$CG8,зф!$C:$C,AU$24)</f>
        <v>0</v>
      </c>
      <c r="AW8" s="32">
        <f t="shared" si="15"/>
        <v>0</v>
      </c>
      <c r="AX8" s="31">
        <f>SUMIFS(зф!$G:$G,зф!$B:$B,$CG8,зф!$C:$C,AX$24)</f>
        <v>0</v>
      </c>
      <c r="AY8" s="31">
        <f>SUMIFS(зф!$J:$J,зф!$B:$B,$CG8,зф!$C:$C,AX$24)</f>
        <v>0</v>
      </c>
      <c r="AZ8" s="32">
        <f t="shared" si="16"/>
        <v>0</v>
      </c>
      <c r="BA8" s="31">
        <f>SUMIFS(зф!$G:$G,зф!$B:$B,$CG8,зф!$C:$C,BA$24)</f>
        <v>0</v>
      </c>
      <c r="BB8" s="31">
        <f>SUMIFS(зф!$J:$J,зф!$B:$B,$CG8,зф!$C:$C,BA$24)</f>
        <v>0</v>
      </c>
      <c r="BC8" s="32">
        <f t="shared" si="17"/>
        <v>0</v>
      </c>
      <c r="BD8" s="31">
        <f>SUMIFS(зф!$G:$G,зф!$B:$B,$CG8,зф!$C:$C,BD$24)</f>
        <v>0</v>
      </c>
      <c r="BE8" s="31">
        <f>SUMIFS(зф!$J:$J,зф!$B:$B,$CG8,зф!$C:$C,BD$24)</f>
        <v>0</v>
      </c>
      <c r="BF8" s="32">
        <f t="shared" si="18"/>
        <v>0</v>
      </c>
      <c r="BG8" s="31">
        <f>SUMIFS(зф!$G:$G,зф!$B:$B,$CG8,зф!$C:$C,BG$24)</f>
        <v>0</v>
      </c>
      <c r="BH8" s="31">
        <f>SUMIFS(зф!$J:$J,зф!$B:$B,$CG8,зф!$C:$C,BG$24)</f>
        <v>0</v>
      </c>
      <c r="BI8" s="32">
        <f t="shared" si="19"/>
        <v>0</v>
      </c>
      <c r="BJ8" s="31">
        <f>SUMIFS(зф!$G:$G,зф!$B:$B,$CG8,зф!$C:$C,BJ$24)</f>
        <v>0</v>
      </c>
      <c r="BK8" s="31">
        <f>SUMIFS(зф!$J:$J,зф!$B:$B,$CG8,зф!$C:$C,BJ$24)</f>
        <v>0</v>
      </c>
      <c r="BL8" s="32">
        <f t="shared" si="20"/>
        <v>0</v>
      </c>
      <c r="BM8" s="31">
        <f>SUMIFS(зф!$G:$G,зф!$B:$B,$CG8,зф!$C:$C,BM$24)</f>
        <v>0</v>
      </c>
      <c r="BN8" s="31">
        <f>SUMIFS(зф!$J:$J,зф!$B:$B,$CG8,зф!$C:$C,BM$24)</f>
        <v>0</v>
      </c>
      <c r="BO8" s="32">
        <f t="shared" si="21"/>
        <v>0</v>
      </c>
      <c r="BP8" s="31">
        <f>SUMIFS(зф!$G:$G,зф!$B:$B,$CG8,зф!$C:$C,BP$24)</f>
        <v>0</v>
      </c>
      <c r="BQ8" s="31">
        <f>SUMIFS(зф!$J:$J,зф!$B:$B,$CG8,зф!$C:$C,BP$24)</f>
        <v>0</v>
      </c>
      <c r="BR8" s="32">
        <f t="shared" si="22"/>
        <v>0</v>
      </c>
      <c r="BS8" s="31">
        <f>SUMIFS(зф!$G:$G,зф!$B:$B,$CG8,зф!$C:$C,BS$24)</f>
        <v>0</v>
      </c>
      <c r="BT8" s="31">
        <f>SUMIFS(зф!$J:$J,зф!$B:$B,$CG8,зф!$C:$C,BS$24)</f>
        <v>0</v>
      </c>
      <c r="BU8" s="32">
        <f t="shared" si="23"/>
        <v>0</v>
      </c>
      <c r="BV8" s="31">
        <f>SUMIFS(зф!$G:$G,зф!$B:$B,$CG8,зф!$C:$C,BV$24)</f>
        <v>0</v>
      </c>
      <c r="BW8" s="31">
        <f>SUMIFS(зф!$J:$J,зф!$B:$B,$CG8,зф!$C:$C,BV$24)</f>
        <v>0</v>
      </c>
      <c r="BX8" s="32">
        <f t="shared" si="24"/>
        <v>0</v>
      </c>
      <c r="BY8" s="33">
        <f t="shared" si="27"/>
        <v>2172940</v>
      </c>
      <c r="BZ8" s="33">
        <f t="shared" si="25"/>
        <v>1955213.77</v>
      </c>
      <c r="CA8" s="32">
        <f t="shared" si="26"/>
        <v>89.980108516572017</v>
      </c>
      <c r="CC8" s="25">
        <f>SUMIFS(зф!$G:$G,зф!$C:$C,$CG8)</f>
        <v>2247940</v>
      </c>
      <c r="CD8" s="35">
        <f>SUMIFS(зф!$J:$J,зф!$C:$C,$CG8)</f>
        <v>2014905.77</v>
      </c>
      <c r="CE8" s="36">
        <f>CC8-BY8-ср_зф_трансферти!E9</f>
        <v>0</v>
      </c>
      <c r="CF8" s="37">
        <f>CD8-BZ8-ср_зф_трансферти!F9</f>
        <v>0</v>
      </c>
      <c r="CG8" s="38">
        <v>11316505000</v>
      </c>
    </row>
    <row r="9" spans="1:85" s="34" customFormat="1" ht="15" customHeight="1" x14ac:dyDescent="0.3">
      <c r="A9" s="30" t="s">
        <v>118</v>
      </c>
      <c r="B9" s="31">
        <f>SUMIFS(зф!$G:$G,зф!$B:$B,$CG9,зф!$C:$C,B$24)</f>
        <v>1579210</v>
      </c>
      <c r="C9" s="31">
        <f>SUMIFS(зф!$J:$J,зф!$B:$B,$CG9,зф!$C:$C,B$24)</f>
        <v>1436677.42</v>
      </c>
      <c r="D9" s="32">
        <f t="shared" si="0"/>
        <v>90.974437851837308</v>
      </c>
      <c r="E9" s="31">
        <f>SUMIFS(зф!$G:$G,зф!$B:$B,$CG9,зф!$C:$C,E$24)</f>
        <v>38300</v>
      </c>
      <c r="F9" s="31">
        <f>SUMIFS(зф!$J:$J,зф!$B:$B,$CG9,зф!$C:$C,E$24)</f>
        <v>30229.1</v>
      </c>
      <c r="G9" s="32">
        <f t="shared" si="1"/>
        <v>78.927154046997387</v>
      </c>
      <c r="H9" s="31">
        <f>SUMIFS(зф!$G:$G,зф!$B:$B,$CG9,зф!$C:$C,H$24)</f>
        <v>0</v>
      </c>
      <c r="I9" s="31">
        <f>SUMIFS(зф!$J:$J,зф!$B:$B,$CG9,зф!$C:$C,H$24)</f>
        <v>0</v>
      </c>
      <c r="J9" s="32">
        <f t="shared" si="2"/>
        <v>0</v>
      </c>
      <c r="K9" s="31">
        <f>SUMIFS(зф!$G:$G,зф!$B:$B,$CG9,зф!$C:$C,K$24)</f>
        <v>1130270</v>
      </c>
      <c r="L9" s="31">
        <f>SUMIFS(зф!$J:$J,зф!$B:$B,$CG9,зф!$C:$C,K$24)</f>
        <v>950152.51</v>
      </c>
      <c r="M9" s="32">
        <f t="shared" si="3"/>
        <v>84.064206782450213</v>
      </c>
      <c r="N9" s="31">
        <f>SUMIFS(зф!$G:$G,зф!$B:$B,$CG9,зф!$C:$C,N$24)</f>
        <v>6000</v>
      </c>
      <c r="O9" s="31">
        <f>SUMIFS(зф!$J:$J,зф!$B:$B,$CG9,зф!$C:$C,N$24)</f>
        <v>6000</v>
      </c>
      <c r="P9" s="32">
        <f t="shared" si="4"/>
        <v>100</v>
      </c>
      <c r="Q9" s="31">
        <f>SUMIFS(зф!$G:$G,зф!$B:$B,$CG9,зф!$C:$C,Q$24)</f>
        <v>0</v>
      </c>
      <c r="R9" s="31">
        <f>SUMIFS(зф!$J:$J,зф!$B:$B,$CG9,зф!$C:$C,Q$24)</f>
        <v>0</v>
      </c>
      <c r="S9" s="32">
        <f t="shared" si="5"/>
        <v>0</v>
      </c>
      <c r="T9" s="31">
        <f>SUMIFS(зф!$G:$G,зф!$B:$B,$CG9,зф!$C:$C,T$24)</f>
        <v>33700</v>
      </c>
      <c r="U9" s="31">
        <f>SUMIFS(зф!$J:$J,зф!$B:$B,$CG9,зф!$C:$C,T$24)</f>
        <v>22650</v>
      </c>
      <c r="V9" s="32">
        <f t="shared" si="6"/>
        <v>67.210682492581597</v>
      </c>
      <c r="W9" s="31">
        <f>SUMIFS(зф!$G:$G,зф!$B:$B,$CG9,зф!$C:$C,W$24)</f>
        <v>466690</v>
      </c>
      <c r="X9" s="31">
        <f>SUMIFS(зф!$J:$J,зф!$B:$B,$CG9,зф!$C:$C,W$24)</f>
        <v>328538.3</v>
      </c>
      <c r="Y9" s="32">
        <f t="shared" si="7"/>
        <v>70.397544408493857</v>
      </c>
      <c r="Z9" s="31">
        <f>SUMIFS(зф!$G:$G,зф!$B:$B,$CG9,зф!$C:$C,Z$24)</f>
        <v>0</v>
      </c>
      <c r="AA9" s="31">
        <f>SUMIFS(зф!$J:$J,зф!$B:$B,$CG9,зф!$C:$C,Z$24)</f>
        <v>0</v>
      </c>
      <c r="AB9" s="32">
        <f t="shared" si="8"/>
        <v>0</v>
      </c>
      <c r="AC9" s="31">
        <f>SUMIFS(зф!$G:$G,зф!$B:$B,$CG9,зф!$C:$C,AC$24)</f>
        <v>0</v>
      </c>
      <c r="AD9" s="31">
        <f>SUMIFS(зф!$J:$J,зф!$B:$B,$CG9,зф!$C:$C,AC$24)</f>
        <v>0</v>
      </c>
      <c r="AE9" s="32">
        <f t="shared" si="9"/>
        <v>0</v>
      </c>
      <c r="AF9" s="31">
        <f>SUMIFS(зф!$G:$G,зф!$B:$B,$CG9,зф!$C:$C,AF$24)</f>
        <v>106860</v>
      </c>
      <c r="AG9" s="31">
        <f>SUMIFS(зф!$J:$J,зф!$B:$B,$CG9,зф!$C:$C,AF$24)</f>
        <v>86830.35</v>
      </c>
      <c r="AH9" s="32">
        <f t="shared" si="10"/>
        <v>81.256176305446388</v>
      </c>
      <c r="AI9" s="31">
        <f>SUMIFS(зф!$G:$G,зф!$B:$B,$CG9,зф!$C:$C,AI$24)</f>
        <v>15000</v>
      </c>
      <c r="AJ9" s="31">
        <f>SUMIFS(зф!$J:$J,зф!$B:$B,$CG9,зф!$C:$C,AI$24)</f>
        <v>0</v>
      </c>
      <c r="AK9" s="32">
        <f t="shared" si="11"/>
        <v>0</v>
      </c>
      <c r="AL9" s="31">
        <f>SUMIFS(зф!$G:$G,зф!$B:$B,$CG9,зф!$C:$C,AL$24)</f>
        <v>0</v>
      </c>
      <c r="AM9" s="31">
        <f>SUMIFS(зф!$J:$J,зф!$B:$B,$CG9,зф!$C:$C,AL$24)</f>
        <v>0</v>
      </c>
      <c r="AN9" s="32">
        <f t="shared" si="12"/>
        <v>0</v>
      </c>
      <c r="AO9" s="31">
        <f>SUMIFS(зф!$G:$G,зф!$B:$B,$CG9,зф!$C:$C,AO$24)</f>
        <v>0</v>
      </c>
      <c r="AP9" s="31">
        <f>SUMIFS(зф!$J:$J,зф!$B:$B,$CG9,зф!$C:$C,AO$24)</f>
        <v>0</v>
      </c>
      <c r="AQ9" s="32">
        <f t="shared" si="13"/>
        <v>0</v>
      </c>
      <c r="AR9" s="31">
        <f>SUMIFS(зф!$G:$G,зф!$B:$B,$CG9,зф!$C:$C,AR$24)</f>
        <v>163849</v>
      </c>
      <c r="AS9" s="31">
        <f>SUMIFS(зф!$J:$J,зф!$B:$B,$CG9,зф!$C:$C,AR$24)</f>
        <v>117058.8</v>
      </c>
      <c r="AT9" s="32">
        <f t="shared" si="14"/>
        <v>71.443096997845572</v>
      </c>
      <c r="AU9" s="31">
        <f>SUMIFS(зф!$G:$G,зф!$B:$B,$CG9,зф!$C:$C,AU$24)</f>
        <v>5000</v>
      </c>
      <c r="AV9" s="31">
        <f>SUMIFS(зф!$J:$J,зф!$B:$B,$CG9,зф!$C:$C,AU$24)</f>
        <v>0</v>
      </c>
      <c r="AW9" s="32">
        <f t="shared" si="15"/>
        <v>0</v>
      </c>
      <c r="AX9" s="31">
        <f>SUMIFS(зф!$G:$G,зф!$B:$B,$CG9,зф!$C:$C,AX$24)</f>
        <v>0</v>
      </c>
      <c r="AY9" s="31">
        <f>SUMIFS(зф!$J:$J,зф!$B:$B,$CG9,зф!$C:$C,AX$24)</f>
        <v>0</v>
      </c>
      <c r="AZ9" s="32">
        <f t="shared" si="16"/>
        <v>0</v>
      </c>
      <c r="BA9" s="31">
        <f>SUMIFS(зф!$G:$G,зф!$B:$B,$CG9,зф!$C:$C,BA$24)</f>
        <v>0</v>
      </c>
      <c r="BB9" s="31">
        <f>SUMIFS(зф!$J:$J,зф!$B:$B,$CG9,зф!$C:$C,BA$24)</f>
        <v>0</v>
      </c>
      <c r="BC9" s="32">
        <f t="shared" si="17"/>
        <v>0</v>
      </c>
      <c r="BD9" s="31">
        <f>SUMIFS(зф!$G:$G,зф!$B:$B,$CG9,зф!$C:$C,BD$24)</f>
        <v>0</v>
      </c>
      <c r="BE9" s="31">
        <f>SUMIFS(зф!$J:$J,зф!$B:$B,$CG9,зф!$C:$C,BD$24)</f>
        <v>0</v>
      </c>
      <c r="BF9" s="32">
        <f t="shared" si="18"/>
        <v>0</v>
      </c>
      <c r="BG9" s="31">
        <f>SUMIFS(зф!$G:$G,зф!$B:$B,$CG9,зф!$C:$C,BG$24)</f>
        <v>0</v>
      </c>
      <c r="BH9" s="31">
        <f>SUMIFS(зф!$J:$J,зф!$B:$B,$CG9,зф!$C:$C,BG$24)</f>
        <v>0</v>
      </c>
      <c r="BI9" s="32">
        <f t="shared" si="19"/>
        <v>0</v>
      </c>
      <c r="BJ9" s="31">
        <f>SUMIFS(зф!$G:$G,зф!$B:$B,$CG9,зф!$C:$C,BJ$24)</f>
        <v>0</v>
      </c>
      <c r="BK9" s="31">
        <f>SUMIFS(зф!$J:$J,зф!$B:$B,$CG9,зф!$C:$C,BJ$24)</f>
        <v>0</v>
      </c>
      <c r="BL9" s="32">
        <f t="shared" si="20"/>
        <v>0</v>
      </c>
      <c r="BM9" s="31">
        <f>SUMIFS(зф!$G:$G,зф!$B:$B,$CG9,зф!$C:$C,BM$24)</f>
        <v>0</v>
      </c>
      <c r="BN9" s="31">
        <f>SUMIFS(зф!$J:$J,зф!$B:$B,$CG9,зф!$C:$C,BM$24)</f>
        <v>0</v>
      </c>
      <c r="BO9" s="32">
        <f t="shared" si="21"/>
        <v>0</v>
      </c>
      <c r="BP9" s="31">
        <f>SUMIFS(зф!$G:$G,зф!$B:$B,$CG9,зф!$C:$C,BP$24)</f>
        <v>0</v>
      </c>
      <c r="BQ9" s="31">
        <f>SUMIFS(зф!$J:$J,зф!$B:$B,$CG9,зф!$C:$C,BP$24)</f>
        <v>0</v>
      </c>
      <c r="BR9" s="32">
        <f t="shared" si="22"/>
        <v>0</v>
      </c>
      <c r="BS9" s="31">
        <f>SUMIFS(зф!$G:$G,зф!$B:$B,$CG9,зф!$C:$C,BS$24)</f>
        <v>0</v>
      </c>
      <c r="BT9" s="31">
        <f>SUMIFS(зф!$J:$J,зф!$B:$B,$CG9,зф!$C:$C,BS$24)</f>
        <v>0</v>
      </c>
      <c r="BU9" s="32">
        <f t="shared" si="23"/>
        <v>0</v>
      </c>
      <c r="BV9" s="31">
        <f>SUMIFS(зф!$G:$G,зф!$B:$B,$CG9,зф!$C:$C,BV$24)</f>
        <v>0</v>
      </c>
      <c r="BW9" s="31">
        <f>SUMIFS(зф!$J:$J,зф!$B:$B,$CG9,зф!$C:$C,BV$24)</f>
        <v>0</v>
      </c>
      <c r="BX9" s="32">
        <f t="shared" si="24"/>
        <v>0</v>
      </c>
      <c r="BY9" s="33">
        <f t="shared" si="27"/>
        <v>3544879</v>
      </c>
      <c r="BZ9" s="33">
        <f t="shared" si="25"/>
        <v>2978136.48</v>
      </c>
      <c r="CA9" s="32">
        <f t="shared" si="26"/>
        <v>84.012359237085391</v>
      </c>
      <c r="CC9" s="25">
        <f>SUMIFS(зф!$G:$G,зф!$C:$C,$CG9)</f>
        <v>3787028</v>
      </c>
      <c r="CD9" s="35">
        <f>SUMIFS(зф!$J:$J,зф!$C:$C,$CG9)</f>
        <v>3200586.17</v>
      </c>
      <c r="CE9" s="36">
        <f>CC9-BY9-ср_зф_трансферти!E10</f>
        <v>0</v>
      </c>
      <c r="CF9" s="37">
        <f>CD9-BZ9-ср_зф_трансферти!F10</f>
        <v>0</v>
      </c>
      <c r="CG9" s="38">
        <v>11316506000</v>
      </c>
    </row>
    <row r="10" spans="1:85" s="34" customFormat="1" ht="15" customHeight="1" x14ac:dyDescent="0.3">
      <c r="A10" s="30" t="s">
        <v>119</v>
      </c>
      <c r="B10" s="31">
        <f>SUMIFS(зф!$G:$G,зф!$B:$B,$CG10,зф!$C:$C,B$24)</f>
        <v>1801990</v>
      </c>
      <c r="C10" s="31">
        <f>SUMIFS(зф!$J:$J,зф!$B:$B,$CG10,зф!$C:$C,B$24)</f>
        <v>1647085.11</v>
      </c>
      <c r="D10" s="32">
        <f t="shared" si="0"/>
        <v>91.40367649099052</v>
      </c>
      <c r="E10" s="31">
        <f>SUMIFS(зф!$G:$G,зф!$B:$B,$CG10,зф!$C:$C,E$24)</f>
        <v>15000</v>
      </c>
      <c r="F10" s="31">
        <f>SUMIFS(зф!$J:$J,зф!$B:$B,$CG10,зф!$C:$C,E$24)</f>
        <v>15000</v>
      </c>
      <c r="G10" s="32">
        <f t="shared" si="1"/>
        <v>100</v>
      </c>
      <c r="H10" s="31">
        <f>SUMIFS(зф!$G:$G,зф!$B:$B,$CG10,зф!$C:$C,H$24)</f>
        <v>0</v>
      </c>
      <c r="I10" s="31">
        <f>SUMIFS(зф!$J:$J,зф!$B:$B,$CG10,зф!$C:$C,H$24)</f>
        <v>0</v>
      </c>
      <c r="J10" s="32">
        <f t="shared" si="2"/>
        <v>0</v>
      </c>
      <c r="K10" s="31">
        <f>SUMIFS(зф!$G:$G,зф!$B:$B,$CG10,зф!$C:$C,K$24)</f>
        <v>0</v>
      </c>
      <c r="L10" s="31">
        <f>SUMIFS(зф!$J:$J,зф!$B:$B,$CG10,зф!$C:$C,K$24)</f>
        <v>0</v>
      </c>
      <c r="M10" s="32">
        <f t="shared" si="3"/>
        <v>0</v>
      </c>
      <c r="N10" s="31">
        <f>SUMIFS(зф!$G:$G,зф!$B:$B,$CG10,зф!$C:$C,N$24)</f>
        <v>11000</v>
      </c>
      <c r="O10" s="31">
        <f>SUMIFS(зф!$J:$J,зф!$B:$B,$CG10,зф!$C:$C,N$24)</f>
        <v>11000</v>
      </c>
      <c r="P10" s="32">
        <f t="shared" si="4"/>
        <v>100</v>
      </c>
      <c r="Q10" s="31">
        <f>SUMIFS(зф!$G:$G,зф!$B:$B,$CG10,зф!$C:$C,Q$24)</f>
        <v>0</v>
      </c>
      <c r="R10" s="31">
        <f>SUMIFS(зф!$J:$J,зф!$B:$B,$CG10,зф!$C:$C,Q$24)</f>
        <v>0</v>
      </c>
      <c r="S10" s="32">
        <f t="shared" si="5"/>
        <v>0</v>
      </c>
      <c r="T10" s="31">
        <f>SUMIFS(зф!$G:$G,зф!$B:$B,$CG10,зф!$C:$C,T$24)</f>
        <v>126000</v>
      </c>
      <c r="U10" s="31">
        <f>SUMIFS(зф!$J:$J,зф!$B:$B,$CG10,зф!$C:$C,T$24)</f>
        <v>76000</v>
      </c>
      <c r="V10" s="32">
        <f t="shared" si="6"/>
        <v>60.317460317460316</v>
      </c>
      <c r="W10" s="31">
        <f>SUMIFS(зф!$G:$G,зф!$B:$B,$CG10,зф!$C:$C,W$24)</f>
        <v>412731</v>
      </c>
      <c r="X10" s="31">
        <f>SUMIFS(зф!$J:$J,зф!$B:$B,$CG10,зф!$C:$C,W$24)</f>
        <v>402476.79999999999</v>
      </c>
      <c r="Y10" s="32">
        <f t="shared" si="7"/>
        <v>97.515524639535187</v>
      </c>
      <c r="Z10" s="31">
        <f>SUMIFS(зф!$G:$G,зф!$B:$B,$CG10,зф!$C:$C,Z$24)</f>
        <v>0</v>
      </c>
      <c r="AA10" s="31">
        <f>SUMIFS(зф!$J:$J,зф!$B:$B,$CG10,зф!$C:$C,Z$24)</f>
        <v>0</v>
      </c>
      <c r="AB10" s="32">
        <f t="shared" si="8"/>
        <v>0</v>
      </c>
      <c r="AC10" s="31">
        <f>SUMIFS(зф!$G:$G,зф!$B:$B,$CG10,зф!$C:$C,AC$24)</f>
        <v>455000</v>
      </c>
      <c r="AD10" s="31">
        <f>SUMIFS(зф!$J:$J,зф!$B:$B,$CG10,зф!$C:$C,AC$24)</f>
        <v>455000</v>
      </c>
      <c r="AE10" s="32">
        <f t="shared" si="9"/>
        <v>100</v>
      </c>
      <c r="AF10" s="31">
        <f>SUMIFS(зф!$G:$G,зф!$B:$B,$CG10,зф!$C:$C,AF$24)</f>
        <v>193030</v>
      </c>
      <c r="AG10" s="31">
        <f>SUMIFS(зф!$J:$J,зф!$B:$B,$CG10,зф!$C:$C,AF$24)</f>
        <v>156663.06</v>
      </c>
      <c r="AH10" s="32">
        <f t="shared" si="10"/>
        <v>81.159954411231411</v>
      </c>
      <c r="AI10" s="31">
        <f>SUMIFS(зф!$G:$G,зф!$B:$B,$CG10,зф!$C:$C,AI$24)</f>
        <v>0</v>
      </c>
      <c r="AJ10" s="31">
        <f>SUMIFS(зф!$J:$J,зф!$B:$B,$CG10,зф!$C:$C,AI$24)</f>
        <v>0</v>
      </c>
      <c r="AK10" s="32">
        <f t="shared" si="11"/>
        <v>0</v>
      </c>
      <c r="AL10" s="31">
        <f>SUMIFS(зф!$G:$G,зф!$B:$B,$CG10,зф!$C:$C,AL$24)</f>
        <v>0</v>
      </c>
      <c r="AM10" s="31">
        <f>SUMIFS(зф!$J:$J,зф!$B:$B,$CG10,зф!$C:$C,AL$24)</f>
        <v>0</v>
      </c>
      <c r="AN10" s="32">
        <f t="shared" si="12"/>
        <v>0</v>
      </c>
      <c r="AO10" s="31">
        <f>SUMIFS(зф!$G:$G,зф!$B:$B,$CG10,зф!$C:$C,AO$24)</f>
        <v>0</v>
      </c>
      <c r="AP10" s="31">
        <f>SUMIFS(зф!$J:$J,зф!$B:$B,$CG10,зф!$C:$C,AO$24)</f>
        <v>0</v>
      </c>
      <c r="AQ10" s="32">
        <f t="shared" si="13"/>
        <v>0</v>
      </c>
      <c r="AR10" s="31">
        <f>SUMIFS(зф!$G:$G,зф!$B:$B,$CG10,зф!$C:$C,AR$24)</f>
        <v>143980</v>
      </c>
      <c r="AS10" s="31">
        <f>SUMIFS(зф!$J:$J,зф!$B:$B,$CG10,зф!$C:$C,AR$24)</f>
        <v>143980</v>
      </c>
      <c r="AT10" s="32">
        <f t="shared" si="14"/>
        <v>100</v>
      </c>
      <c r="AU10" s="31">
        <f>SUMIFS(зф!$G:$G,зф!$B:$B,$CG10,зф!$C:$C,AU$24)</f>
        <v>0</v>
      </c>
      <c r="AV10" s="31">
        <f>SUMIFS(зф!$J:$J,зф!$B:$B,$CG10,зф!$C:$C,AU$24)</f>
        <v>0</v>
      </c>
      <c r="AW10" s="32">
        <f t="shared" si="15"/>
        <v>0</v>
      </c>
      <c r="AX10" s="31">
        <f>SUMIFS(зф!$G:$G,зф!$B:$B,$CG10,зф!$C:$C,AX$24)</f>
        <v>0</v>
      </c>
      <c r="AY10" s="31">
        <f>SUMIFS(зф!$J:$J,зф!$B:$B,$CG10,зф!$C:$C,AX$24)</f>
        <v>0</v>
      </c>
      <c r="AZ10" s="32">
        <f t="shared" si="16"/>
        <v>0</v>
      </c>
      <c r="BA10" s="31">
        <f>SUMIFS(зф!$G:$G,зф!$B:$B,$CG10,зф!$C:$C,BA$24)</f>
        <v>0</v>
      </c>
      <c r="BB10" s="31">
        <f>SUMIFS(зф!$J:$J,зф!$B:$B,$CG10,зф!$C:$C,BA$24)</f>
        <v>0</v>
      </c>
      <c r="BC10" s="32">
        <f t="shared" si="17"/>
        <v>0</v>
      </c>
      <c r="BD10" s="31">
        <f>SUMIFS(зф!$G:$G,зф!$B:$B,$CG10,зф!$C:$C,BD$24)</f>
        <v>0</v>
      </c>
      <c r="BE10" s="31">
        <f>SUMIFS(зф!$J:$J,зф!$B:$B,$CG10,зф!$C:$C,BD$24)</f>
        <v>0</v>
      </c>
      <c r="BF10" s="32">
        <f t="shared" si="18"/>
        <v>0</v>
      </c>
      <c r="BG10" s="31">
        <f>SUMIFS(зф!$G:$G,зф!$B:$B,$CG10,зф!$C:$C,BG$24)</f>
        <v>0</v>
      </c>
      <c r="BH10" s="31">
        <f>SUMIFS(зф!$J:$J,зф!$B:$B,$CG10,зф!$C:$C,BG$24)</f>
        <v>0</v>
      </c>
      <c r="BI10" s="32">
        <f t="shared" si="19"/>
        <v>0</v>
      </c>
      <c r="BJ10" s="31">
        <f>SUMIFS(зф!$G:$G,зф!$B:$B,$CG10,зф!$C:$C,BJ$24)</f>
        <v>0</v>
      </c>
      <c r="BK10" s="31">
        <f>SUMIFS(зф!$J:$J,зф!$B:$B,$CG10,зф!$C:$C,BJ$24)</f>
        <v>0</v>
      </c>
      <c r="BL10" s="32">
        <f t="shared" si="20"/>
        <v>0</v>
      </c>
      <c r="BM10" s="31">
        <f>SUMIFS(зф!$G:$G,зф!$B:$B,$CG10,зф!$C:$C,BM$24)</f>
        <v>0</v>
      </c>
      <c r="BN10" s="31">
        <f>SUMIFS(зф!$J:$J,зф!$B:$B,$CG10,зф!$C:$C,BM$24)</f>
        <v>0</v>
      </c>
      <c r="BO10" s="32">
        <f t="shared" si="21"/>
        <v>0</v>
      </c>
      <c r="BP10" s="31">
        <f>SUMIFS(зф!$G:$G,зф!$B:$B,$CG10,зф!$C:$C,BP$24)</f>
        <v>0</v>
      </c>
      <c r="BQ10" s="31">
        <f>SUMIFS(зф!$J:$J,зф!$B:$B,$CG10,зф!$C:$C,BP$24)</f>
        <v>0</v>
      </c>
      <c r="BR10" s="32">
        <f t="shared" si="22"/>
        <v>0</v>
      </c>
      <c r="BS10" s="31">
        <f>SUMIFS(зф!$G:$G,зф!$B:$B,$CG10,зф!$C:$C,BS$24)</f>
        <v>0</v>
      </c>
      <c r="BT10" s="31">
        <f>SUMIFS(зф!$J:$J,зф!$B:$B,$CG10,зф!$C:$C,BS$24)</f>
        <v>0</v>
      </c>
      <c r="BU10" s="32">
        <f t="shared" si="23"/>
        <v>0</v>
      </c>
      <c r="BV10" s="31">
        <f>SUMIFS(зф!$G:$G,зф!$B:$B,$CG10,зф!$C:$C,BV$24)</f>
        <v>0</v>
      </c>
      <c r="BW10" s="31">
        <f>SUMIFS(зф!$J:$J,зф!$B:$B,$CG10,зф!$C:$C,BV$24)</f>
        <v>0</v>
      </c>
      <c r="BX10" s="32">
        <f t="shared" si="24"/>
        <v>0</v>
      </c>
      <c r="BY10" s="33">
        <f t="shared" si="27"/>
        <v>3158731</v>
      </c>
      <c r="BZ10" s="33">
        <f t="shared" si="25"/>
        <v>2907204.97</v>
      </c>
      <c r="CA10" s="32">
        <f t="shared" si="26"/>
        <v>92.037117753933472</v>
      </c>
      <c r="CC10" s="25">
        <f>SUMIFS(зф!$G:$G,зф!$C:$C,$CG10)</f>
        <v>3677562</v>
      </c>
      <c r="CD10" s="35">
        <f>SUMIFS(зф!$J:$J,зф!$C:$C,$CG10)</f>
        <v>3426035.97</v>
      </c>
      <c r="CE10" s="36">
        <f>CC10-BY10-ср_зф_трансферти!E11</f>
        <v>0</v>
      </c>
      <c r="CF10" s="37">
        <f>CD10-BZ10-ср_зф_трансферти!F11</f>
        <v>0</v>
      </c>
      <c r="CG10" s="38">
        <v>11316509000</v>
      </c>
    </row>
    <row r="11" spans="1:85" s="34" customFormat="1" ht="15" customHeight="1" x14ac:dyDescent="0.3">
      <c r="A11" s="30" t="s">
        <v>120</v>
      </c>
      <c r="B11" s="31">
        <f>SUMIFS(зф!$G:$G,зф!$B:$B,$CG11,зф!$C:$C,B$24)</f>
        <v>1234360</v>
      </c>
      <c r="C11" s="31">
        <f>SUMIFS(зф!$J:$J,зф!$B:$B,$CG11,зф!$C:$C,B$24)</f>
        <v>1206199.82</v>
      </c>
      <c r="D11" s="32">
        <f t="shared" si="0"/>
        <v>97.718641239184691</v>
      </c>
      <c r="E11" s="31">
        <f>SUMIFS(зф!$G:$G,зф!$B:$B,$CG11,зф!$C:$C,E$24)</f>
        <v>90000</v>
      </c>
      <c r="F11" s="31">
        <f>SUMIFS(зф!$J:$J,зф!$B:$B,$CG11,зф!$C:$C,E$24)</f>
        <v>44304.62</v>
      </c>
      <c r="G11" s="32">
        <f t="shared" si="1"/>
        <v>49.227355555555555</v>
      </c>
      <c r="H11" s="31">
        <f>SUMIFS(зф!$G:$G,зф!$B:$B,$CG11,зф!$C:$C,H$24)</f>
        <v>0</v>
      </c>
      <c r="I11" s="31">
        <f>SUMIFS(зф!$J:$J,зф!$B:$B,$CG11,зф!$C:$C,H$24)</f>
        <v>0</v>
      </c>
      <c r="J11" s="32">
        <f t="shared" si="2"/>
        <v>0</v>
      </c>
      <c r="K11" s="31">
        <f>SUMIFS(зф!$G:$G,зф!$B:$B,$CG11,зф!$C:$C,K$24)</f>
        <v>1062060</v>
      </c>
      <c r="L11" s="31">
        <f>SUMIFS(зф!$J:$J,зф!$B:$B,$CG11,зф!$C:$C,K$24)</f>
        <v>898601.16</v>
      </c>
      <c r="M11" s="32">
        <f t="shared" si="3"/>
        <v>84.609265013276087</v>
      </c>
      <c r="N11" s="31">
        <f>SUMIFS(зф!$G:$G,зф!$B:$B,$CG11,зф!$C:$C,N$24)</f>
        <v>1000</v>
      </c>
      <c r="O11" s="31">
        <f>SUMIFS(зф!$J:$J,зф!$B:$B,$CG11,зф!$C:$C,N$24)</f>
        <v>500</v>
      </c>
      <c r="P11" s="32">
        <f t="shared" si="4"/>
        <v>50</v>
      </c>
      <c r="Q11" s="31">
        <f>SUMIFS(зф!$G:$G,зф!$B:$B,$CG11,зф!$C:$C,Q$24)</f>
        <v>0</v>
      </c>
      <c r="R11" s="31">
        <f>SUMIFS(зф!$J:$J,зф!$B:$B,$CG11,зф!$C:$C,Q$24)</f>
        <v>0</v>
      </c>
      <c r="S11" s="32">
        <f t="shared" si="5"/>
        <v>0</v>
      </c>
      <c r="T11" s="31">
        <f>SUMIFS(зф!$G:$G,зф!$B:$B,$CG11,зф!$C:$C,T$24)</f>
        <v>70000</v>
      </c>
      <c r="U11" s="31">
        <f>SUMIFS(зф!$J:$J,зф!$B:$B,$CG11,зф!$C:$C,T$24)</f>
        <v>35000</v>
      </c>
      <c r="V11" s="32">
        <f t="shared" si="6"/>
        <v>50</v>
      </c>
      <c r="W11" s="31">
        <f>SUMIFS(зф!$G:$G,зф!$B:$B,$CG11,зф!$C:$C,W$24)</f>
        <v>412180</v>
      </c>
      <c r="X11" s="31">
        <f>SUMIFS(зф!$J:$J,зф!$B:$B,$CG11,зф!$C:$C,W$24)</f>
        <v>324757.71999999997</v>
      </c>
      <c r="Y11" s="32">
        <f t="shared" si="7"/>
        <v>78.790266388471053</v>
      </c>
      <c r="Z11" s="31">
        <f>SUMIFS(зф!$G:$G,зф!$B:$B,$CG11,зф!$C:$C,Z$24)</f>
        <v>0</v>
      </c>
      <c r="AA11" s="31">
        <f>SUMIFS(зф!$J:$J,зф!$B:$B,$CG11,зф!$C:$C,Z$24)</f>
        <v>0</v>
      </c>
      <c r="AB11" s="32">
        <f t="shared" si="8"/>
        <v>0</v>
      </c>
      <c r="AC11" s="31">
        <f>SUMIFS(зф!$G:$G,зф!$B:$B,$CG11,зф!$C:$C,AC$24)</f>
        <v>136000</v>
      </c>
      <c r="AD11" s="31">
        <f>SUMIFS(зф!$J:$J,зф!$B:$B,$CG11,зф!$C:$C,AC$24)</f>
        <v>100000</v>
      </c>
      <c r="AE11" s="32">
        <f t="shared" si="9"/>
        <v>73.529411764705884</v>
      </c>
      <c r="AF11" s="31">
        <f>SUMIFS(зф!$G:$G,зф!$B:$B,$CG11,зф!$C:$C,AF$24)</f>
        <v>95000</v>
      </c>
      <c r="AG11" s="31">
        <f>SUMIFS(зф!$J:$J,зф!$B:$B,$CG11,зф!$C:$C,AF$24)</f>
        <v>83351.12</v>
      </c>
      <c r="AH11" s="32">
        <f t="shared" si="10"/>
        <v>87.738021052631581</v>
      </c>
      <c r="AI11" s="31">
        <f>SUMIFS(зф!$G:$G,зф!$B:$B,$CG11,зф!$C:$C,AI$24)</f>
        <v>0</v>
      </c>
      <c r="AJ11" s="31">
        <f>SUMIFS(зф!$J:$J,зф!$B:$B,$CG11,зф!$C:$C,AI$24)</f>
        <v>0</v>
      </c>
      <c r="AK11" s="32">
        <f t="shared" si="11"/>
        <v>0</v>
      </c>
      <c r="AL11" s="31">
        <f>SUMIFS(зф!$G:$G,зф!$B:$B,$CG11,зф!$C:$C,AL$24)</f>
        <v>0</v>
      </c>
      <c r="AM11" s="31">
        <f>SUMIFS(зф!$J:$J,зф!$B:$B,$CG11,зф!$C:$C,AL$24)</f>
        <v>0</v>
      </c>
      <c r="AN11" s="32">
        <f t="shared" si="12"/>
        <v>0</v>
      </c>
      <c r="AO11" s="31">
        <f>SUMIFS(зф!$G:$G,зф!$B:$B,$CG11,зф!$C:$C,AO$24)</f>
        <v>0</v>
      </c>
      <c r="AP11" s="31">
        <f>SUMIFS(зф!$J:$J,зф!$B:$B,$CG11,зф!$C:$C,AO$24)</f>
        <v>0</v>
      </c>
      <c r="AQ11" s="32">
        <f t="shared" si="13"/>
        <v>0</v>
      </c>
      <c r="AR11" s="31">
        <f>SUMIFS(зф!$G:$G,зф!$B:$B,$CG11,зф!$C:$C,AR$24)</f>
        <v>0</v>
      </c>
      <c r="AS11" s="31">
        <f>SUMIFS(зф!$J:$J,зф!$B:$B,$CG11,зф!$C:$C,AR$24)</f>
        <v>0</v>
      </c>
      <c r="AT11" s="32">
        <f t="shared" si="14"/>
        <v>0</v>
      </c>
      <c r="AU11" s="31">
        <f>SUMIFS(зф!$G:$G,зф!$B:$B,$CG11,зф!$C:$C,AU$24)</f>
        <v>0</v>
      </c>
      <c r="AV11" s="31">
        <f>SUMIFS(зф!$J:$J,зф!$B:$B,$CG11,зф!$C:$C,AU$24)</f>
        <v>0</v>
      </c>
      <c r="AW11" s="32">
        <f t="shared" si="15"/>
        <v>0</v>
      </c>
      <c r="AX11" s="31">
        <f>SUMIFS(зф!$G:$G,зф!$B:$B,$CG11,зф!$C:$C,AX$24)</f>
        <v>0</v>
      </c>
      <c r="AY11" s="31">
        <f>SUMIFS(зф!$J:$J,зф!$B:$B,$CG11,зф!$C:$C,AX$24)</f>
        <v>0</v>
      </c>
      <c r="AZ11" s="32">
        <f t="shared" si="16"/>
        <v>0</v>
      </c>
      <c r="BA11" s="31">
        <f>SUMIFS(зф!$G:$G,зф!$B:$B,$CG11,зф!$C:$C,BA$24)</f>
        <v>0</v>
      </c>
      <c r="BB11" s="31">
        <f>SUMIFS(зф!$J:$J,зф!$B:$B,$CG11,зф!$C:$C,BA$24)</f>
        <v>0</v>
      </c>
      <c r="BC11" s="32">
        <f t="shared" si="17"/>
        <v>0</v>
      </c>
      <c r="BD11" s="31">
        <f>SUMIFS(зф!$G:$G,зф!$B:$B,$CG11,зф!$C:$C,BD$24)</f>
        <v>0</v>
      </c>
      <c r="BE11" s="31">
        <f>SUMIFS(зф!$J:$J,зф!$B:$B,$CG11,зф!$C:$C,BD$24)</f>
        <v>0</v>
      </c>
      <c r="BF11" s="32">
        <f t="shared" si="18"/>
        <v>0</v>
      </c>
      <c r="BG11" s="31">
        <f>SUMIFS(зф!$G:$G,зф!$B:$B,$CG11,зф!$C:$C,BG$24)</f>
        <v>0</v>
      </c>
      <c r="BH11" s="31">
        <f>SUMIFS(зф!$J:$J,зф!$B:$B,$CG11,зф!$C:$C,BG$24)</f>
        <v>0</v>
      </c>
      <c r="BI11" s="32">
        <f t="shared" si="19"/>
        <v>0</v>
      </c>
      <c r="BJ11" s="31">
        <f>SUMIFS(зф!$G:$G,зф!$B:$B,$CG11,зф!$C:$C,BJ$24)</f>
        <v>0</v>
      </c>
      <c r="BK11" s="31">
        <f>SUMIFS(зф!$J:$J,зф!$B:$B,$CG11,зф!$C:$C,BJ$24)</f>
        <v>0</v>
      </c>
      <c r="BL11" s="32">
        <f t="shared" si="20"/>
        <v>0</v>
      </c>
      <c r="BM11" s="31">
        <f>SUMIFS(зф!$G:$G,зф!$B:$B,$CG11,зф!$C:$C,BM$24)</f>
        <v>0</v>
      </c>
      <c r="BN11" s="31">
        <f>SUMIFS(зф!$J:$J,зф!$B:$B,$CG11,зф!$C:$C,BM$24)</f>
        <v>0</v>
      </c>
      <c r="BO11" s="32">
        <f t="shared" si="21"/>
        <v>0</v>
      </c>
      <c r="BP11" s="31">
        <f>SUMIFS(зф!$G:$G,зф!$B:$B,$CG11,зф!$C:$C,BP$24)</f>
        <v>0</v>
      </c>
      <c r="BQ11" s="31">
        <f>SUMIFS(зф!$J:$J,зф!$B:$B,$CG11,зф!$C:$C,BP$24)</f>
        <v>0</v>
      </c>
      <c r="BR11" s="32">
        <f t="shared" si="22"/>
        <v>0</v>
      </c>
      <c r="BS11" s="31">
        <f>SUMIFS(зф!$G:$G,зф!$B:$B,$CG11,зф!$C:$C,BS$24)</f>
        <v>0</v>
      </c>
      <c r="BT11" s="31">
        <f>SUMIFS(зф!$J:$J,зф!$B:$B,$CG11,зф!$C:$C,BS$24)</f>
        <v>0</v>
      </c>
      <c r="BU11" s="32">
        <f t="shared" si="23"/>
        <v>0</v>
      </c>
      <c r="BV11" s="31">
        <f>SUMIFS(зф!$G:$G,зф!$B:$B,$CG11,зф!$C:$C,BV$24)</f>
        <v>0</v>
      </c>
      <c r="BW11" s="31">
        <f>SUMIFS(зф!$J:$J,зф!$B:$B,$CG11,зф!$C:$C,BV$24)</f>
        <v>0</v>
      </c>
      <c r="BX11" s="32">
        <f t="shared" si="24"/>
        <v>0</v>
      </c>
      <c r="BY11" s="33">
        <f t="shared" si="27"/>
        <v>3100600</v>
      </c>
      <c r="BZ11" s="33">
        <f t="shared" si="25"/>
        <v>2692714.4400000004</v>
      </c>
      <c r="CA11" s="32">
        <f t="shared" si="26"/>
        <v>86.844947429529782</v>
      </c>
      <c r="CC11" s="25">
        <f>SUMIFS(зф!$G:$G,зф!$C:$C,$CG11)</f>
        <v>3125600</v>
      </c>
      <c r="CD11" s="35">
        <f>SUMIFS(зф!$J:$J,зф!$C:$C,$CG11)</f>
        <v>2705019.44</v>
      </c>
      <c r="CE11" s="36">
        <f>CC11-BY11-ср_зф_трансферти!E12</f>
        <v>0</v>
      </c>
      <c r="CF11" s="37">
        <f>CD11-BZ11-ср_зф_трансферти!F12</f>
        <v>-4.6566128730773926E-10</v>
      </c>
      <c r="CG11" s="38">
        <v>11316510000</v>
      </c>
    </row>
    <row r="12" spans="1:85" s="34" customFormat="1" ht="15" customHeight="1" x14ac:dyDescent="0.3">
      <c r="A12" s="30" t="s">
        <v>121</v>
      </c>
      <c r="B12" s="31">
        <f>SUMIFS(зф!$G:$G,зф!$B:$B,$CG12,зф!$C:$C,B$24)</f>
        <v>1349290</v>
      </c>
      <c r="C12" s="31">
        <f>SUMIFS(зф!$J:$J,зф!$B:$B,$CG12,зф!$C:$C,B$24)</f>
        <v>1139514.03</v>
      </c>
      <c r="D12" s="32">
        <f t="shared" si="0"/>
        <v>84.452862616635414</v>
      </c>
      <c r="E12" s="31">
        <f>SUMIFS(зф!$G:$G,зф!$B:$B,$CG12,зф!$C:$C,E$24)</f>
        <v>0</v>
      </c>
      <c r="F12" s="31">
        <f>SUMIFS(зф!$J:$J,зф!$B:$B,$CG12,зф!$C:$C,E$24)</f>
        <v>0</v>
      </c>
      <c r="G12" s="32">
        <f t="shared" si="1"/>
        <v>0</v>
      </c>
      <c r="H12" s="31">
        <f>SUMIFS(зф!$G:$G,зф!$B:$B,$CG12,зф!$C:$C,H$24)</f>
        <v>0</v>
      </c>
      <c r="I12" s="31">
        <f>SUMIFS(зф!$J:$J,зф!$B:$B,$CG12,зф!$C:$C,H$24)</f>
        <v>0</v>
      </c>
      <c r="J12" s="32">
        <f t="shared" si="2"/>
        <v>0</v>
      </c>
      <c r="K12" s="31">
        <f>SUMIFS(зф!$G:$G,зф!$B:$B,$CG12,зф!$C:$C,K$24)</f>
        <v>0</v>
      </c>
      <c r="L12" s="31">
        <f>SUMIFS(зф!$J:$J,зф!$B:$B,$CG12,зф!$C:$C,K$24)</f>
        <v>0</v>
      </c>
      <c r="M12" s="32">
        <f t="shared" si="3"/>
        <v>0</v>
      </c>
      <c r="N12" s="31">
        <f>SUMIFS(зф!$G:$G,зф!$B:$B,$CG12,зф!$C:$C,N$24)</f>
        <v>500</v>
      </c>
      <c r="O12" s="31">
        <f>SUMIFS(зф!$J:$J,зф!$B:$B,$CG12,зф!$C:$C,N$24)</f>
        <v>500</v>
      </c>
      <c r="P12" s="32">
        <f t="shared" si="4"/>
        <v>100</v>
      </c>
      <c r="Q12" s="31">
        <f>SUMIFS(зф!$G:$G,зф!$B:$B,$CG12,зф!$C:$C,Q$24)</f>
        <v>11540</v>
      </c>
      <c r="R12" s="31">
        <f>SUMIFS(зф!$J:$J,зф!$B:$B,$CG12,зф!$C:$C,Q$24)</f>
        <v>4297.3900000000003</v>
      </c>
      <c r="S12" s="32">
        <f t="shared" si="5"/>
        <v>37.239081455805895</v>
      </c>
      <c r="T12" s="31">
        <f>SUMIFS(зф!$G:$G,зф!$B:$B,$CG12,зф!$C:$C,T$24)</f>
        <v>4000</v>
      </c>
      <c r="U12" s="31">
        <f>SUMIFS(зф!$J:$J,зф!$B:$B,$CG12,зф!$C:$C,T$24)</f>
        <v>0</v>
      </c>
      <c r="V12" s="32">
        <f t="shared" si="6"/>
        <v>0</v>
      </c>
      <c r="W12" s="31">
        <f>SUMIFS(зф!$G:$G,зф!$B:$B,$CG12,зф!$C:$C,W$24)</f>
        <v>0</v>
      </c>
      <c r="X12" s="31">
        <f>SUMIFS(зф!$J:$J,зф!$B:$B,$CG12,зф!$C:$C,W$24)</f>
        <v>0</v>
      </c>
      <c r="Y12" s="32">
        <f t="shared" si="7"/>
        <v>0</v>
      </c>
      <c r="Z12" s="31">
        <f>SUMIFS(зф!$G:$G,зф!$B:$B,$CG12,зф!$C:$C,Z$24)</f>
        <v>0</v>
      </c>
      <c r="AA12" s="31">
        <f>SUMIFS(зф!$J:$J,зф!$B:$B,$CG12,зф!$C:$C,Z$24)</f>
        <v>0</v>
      </c>
      <c r="AB12" s="32">
        <f t="shared" si="8"/>
        <v>0</v>
      </c>
      <c r="AC12" s="31">
        <f>SUMIFS(зф!$G:$G,зф!$B:$B,$CG12,зф!$C:$C,AC$24)</f>
        <v>171650</v>
      </c>
      <c r="AD12" s="31">
        <f>SUMIFS(зф!$J:$J,зф!$B:$B,$CG12,зф!$C:$C,AC$24)</f>
        <v>159300</v>
      </c>
      <c r="AE12" s="32">
        <f t="shared" si="9"/>
        <v>92.805126711331198</v>
      </c>
      <c r="AF12" s="31">
        <f>SUMIFS(зф!$G:$G,зф!$B:$B,$CG12,зф!$C:$C,AF$24)</f>
        <v>245320</v>
      </c>
      <c r="AG12" s="31">
        <f>SUMIFS(зф!$J:$J,зф!$B:$B,$CG12,зф!$C:$C,AF$24)</f>
        <v>158543.64000000001</v>
      </c>
      <c r="AH12" s="32">
        <f t="shared" si="10"/>
        <v>64.627278656448723</v>
      </c>
      <c r="AI12" s="31">
        <f>SUMIFS(зф!$G:$G,зф!$B:$B,$CG12,зф!$C:$C,AI$24)</f>
        <v>0</v>
      </c>
      <c r="AJ12" s="31">
        <f>SUMIFS(зф!$J:$J,зф!$B:$B,$CG12,зф!$C:$C,AI$24)</f>
        <v>0</v>
      </c>
      <c r="AK12" s="32">
        <f t="shared" si="11"/>
        <v>0</v>
      </c>
      <c r="AL12" s="31">
        <f>SUMIFS(зф!$G:$G,зф!$B:$B,$CG12,зф!$C:$C,AL$24)</f>
        <v>0</v>
      </c>
      <c r="AM12" s="31">
        <f>SUMIFS(зф!$J:$J,зф!$B:$B,$CG12,зф!$C:$C,AL$24)</f>
        <v>0</v>
      </c>
      <c r="AN12" s="32">
        <f t="shared" si="12"/>
        <v>0</v>
      </c>
      <c r="AO12" s="31">
        <f>SUMIFS(зф!$G:$G,зф!$B:$B,$CG12,зф!$C:$C,AO$24)</f>
        <v>0</v>
      </c>
      <c r="AP12" s="31">
        <f>SUMIFS(зф!$J:$J,зф!$B:$B,$CG12,зф!$C:$C,AO$24)</f>
        <v>0</v>
      </c>
      <c r="AQ12" s="32">
        <f t="shared" si="13"/>
        <v>0</v>
      </c>
      <c r="AR12" s="31">
        <f>SUMIFS(зф!$G:$G,зф!$B:$B,$CG12,зф!$C:$C,AR$24)</f>
        <v>0</v>
      </c>
      <c r="AS12" s="31">
        <f>SUMIFS(зф!$J:$J,зф!$B:$B,$CG12,зф!$C:$C,AR$24)</f>
        <v>0</v>
      </c>
      <c r="AT12" s="32">
        <f t="shared" si="14"/>
        <v>0</v>
      </c>
      <c r="AU12" s="31">
        <f>SUMIFS(зф!$G:$G,зф!$B:$B,$CG12,зф!$C:$C,AU$24)</f>
        <v>0</v>
      </c>
      <c r="AV12" s="31">
        <f>SUMIFS(зф!$J:$J,зф!$B:$B,$CG12,зф!$C:$C,AU$24)</f>
        <v>0</v>
      </c>
      <c r="AW12" s="32">
        <f t="shared" si="15"/>
        <v>0</v>
      </c>
      <c r="AX12" s="31">
        <f>SUMIFS(зф!$G:$G,зф!$B:$B,$CG12,зф!$C:$C,AX$24)</f>
        <v>0</v>
      </c>
      <c r="AY12" s="31">
        <f>SUMIFS(зф!$J:$J,зф!$B:$B,$CG12,зф!$C:$C,AX$24)</f>
        <v>0</v>
      </c>
      <c r="AZ12" s="32">
        <f t="shared" si="16"/>
        <v>0</v>
      </c>
      <c r="BA12" s="31">
        <f>SUMIFS(зф!$G:$G,зф!$B:$B,$CG12,зф!$C:$C,BA$24)</f>
        <v>0</v>
      </c>
      <c r="BB12" s="31">
        <f>SUMIFS(зф!$J:$J,зф!$B:$B,$CG12,зф!$C:$C,BA$24)</f>
        <v>0</v>
      </c>
      <c r="BC12" s="32">
        <f t="shared" si="17"/>
        <v>0</v>
      </c>
      <c r="BD12" s="31">
        <f>SUMIFS(зф!$G:$G,зф!$B:$B,$CG12,зф!$C:$C,BD$24)</f>
        <v>0</v>
      </c>
      <c r="BE12" s="31">
        <f>SUMIFS(зф!$J:$J,зф!$B:$B,$CG12,зф!$C:$C,BD$24)</f>
        <v>0</v>
      </c>
      <c r="BF12" s="32">
        <f t="shared" si="18"/>
        <v>0</v>
      </c>
      <c r="BG12" s="31">
        <f>SUMIFS(зф!$G:$G,зф!$B:$B,$CG12,зф!$C:$C,BG$24)</f>
        <v>0</v>
      </c>
      <c r="BH12" s="31">
        <f>SUMIFS(зф!$J:$J,зф!$B:$B,$CG12,зф!$C:$C,BG$24)</f>
        <v>0</v>
      </c>
      <c r="BI12" s="32">
        <f t="shared" si="19"/>
        <v>0</v>
      </c>
      <c r="BJ12" s="31">
        <f>SUMIFS(зф!$G:$G,зф!$B:$B,$CG12,зф!$C:$C,BJ$24)</f>
        <v>0</v>
      </c>
      <c r="BK12" s="31">
        <f>SUMIFS(зф!$J:$J,зф!$B:$B,$CG12,зф!$C:$C,BJ$24)</f>
        <v>0</v>
      </c>
      <c r="BL12" s="32">
        <f t="shared" si="20"/>
        <v>0</v>
      </c>
      <c r="BM12" s="31">
        <f>SUMIFS(зф!$G:$G,зф!$B:$B,$CG12,зф!$C:$C,BM$24)</f>
        <v>0</v>
      </c>
      <c r="BN12" s="31">
        <f>SUMIFS(зф!$J:$J,зф!$B:$B,$CG12,зф!$C:$C,BM$24)</f>
        <v>0</v>
      </c>
      <c r="BO12" s="32">
        <f t="shared" si="21"/>
        <v>0</v>
      </c>
      <c r="BP12" s="31">
        <f>SUMIFS(зф!$G:$G,зф!$B:$B,$CG12,зф!$C:$C,BP$24)</f>
        <v>0</v>
      </c>
      <c r="BQ12" s="31">
        <f>SUMIFS(зф!$J:$J,зф!$B:$B,$CG12,зф!$C:$C,BP$24)</f>
        <v>0</v>
      </c>
      <c r="BR12" s="32">
        <f t="shared" si="22"/>
        <v>0</v>
      </c>
      <c r="BS12" s="31">
        <f>SUMIFS(зф!$G:$G,зф!$B:$B,$CG12,зф!$C:$C,BS$24)</f>
        <v>0</v>
      </c>
      <c r="BT12" s="31">
        <f>SUMIFS(зф!$J:$J,зф!$B:$B,$CG12,зф!$C:$C,BS$24)</f>
        <v>0</v>
      </c>
      <c r="BU12" s="32">
        <f t="shared" si="23"/>
        <v>0</v>
      </c>
      <c r="BV12" s="31">
        <f>SUMIFS(зф!$G:$G,зф!$B:$B,$CG12,зф!$C:$C,BV$24)</f>
        <v>0</v>
      </c>
      <c r="BW12" s="31">
        <f>SUMIFS(зф!$J:$J,зф!$B:$B,$CG12,зф!$C:$C,BV$24)</f>
        <v>0</v>
      </c>
      <c r="BX12" s="32">
        <f t="shared" si="24"/>
        <v>0</v>
      </c>
      <c r="BY12" s="33">
        <f t="shared" si="27"/>
        <v>1782300</v>
      </c>
      <c r="BZ12" s="33">
        <f t="shared" si="25"/>
        <v>1462155.06</v>
      </c>
      <c r="CA12" s="32">
        <f t="shared" si="26"/>
        <v>82.037539134825792</v>
      </c>
      <c r="CC12" s="25">
        <f>SUMIFS(зф!$G:$G,зф!$C:$C,$CG12)</f>
        <v>2061420</v>
      </c>
      <c r="CD12" s="35">
        <f>SUMIFS(зф!$J:$J,зф!$C:$C,$CG12)</f>
        <v>1729262.35</v>
      </c>
      <c r="CE12" s="36">
        <f>CC12-BY12-ср_зф_трансферти!E13</f>
        <v>0</v>
      </c>
      <c r="CF12" s="37">
        <f>CD12-BZ12-ср_зф_трансферти!F13</f>
        <v>0</v>
      </c>
      <c r="CG12" s="38">
        <v>11316512000</v>
      </c>
    </row>
    <row r="13" spans="1:85" s="34" customFormat="1" ht="15" customHeight="1" x14ac:dyDescent="0.3">
      <c r="A13" s="30" t="s">
        <v>122</v>
      </c>
      <c r="B13" s="31">
        <f>SUMIFS(зф!$G:$G,зф!$B:$B,$CG13,зф!$C:$C,B$24)</f>
        <v>1484800</v>
      </c>
      <c r="C13" s="31">
        <f>SUMIFS(зф!$J:$J,зф!$B:$B,$CG13,зф!$C:$C,B$24)</f>
        <v>1356532.53</v>
      </c>
      <c r="D13" s="32">
        <f t="shared" si="0"/>
        <v>91.361296470905174</v>
      </c>
      <c r="E13" s="31">
        <f>SUMIFS(зф!$G:$G,зф!$B:$B,$CG13,зф!$C:$C,E$24)</f>
        <v>0</v>
      </c>
      <c r="F13" s="31">
        <f>SUMIFS(зф!$J:$J,зф!$B:$B,$CG13,зф!$C:$C,E$24)</f>
        <v>0</v>
      </c>
      <c r="G13" s="32">
        <f t="shared" si="1"/>
        <v>0</v>
      </c>
      <c r="H13" s="31">
        <f>SUMIFS(зф!$G:$G,зф!$B:$B,$CG13,зф!$C:$C,H$24)</f>
        <v>0</v>
      </c>
      <c r="I13" s="31">
        <f>SUMIFS(зф!$J:$J,зф!$B:$B,$CG13,зф!$C:$C,H$24)</f>
        <v>0</v>
      </c>
      <c r="J13" s="32">
        <f t="shared" si="2"/>
        <v>0</v>
      </c>
      <c r="K13" s="31">
        <f>SUMIFS(зф!$G:$G,зф!$B:$B,$CG13,зф!$C:$C,K$24)</f>
        <v>0</v>
      </c>
      <c r="L13" s="31">
        <f>SUMIFS(зф!$J:$J,зф!$B:$B,$CG13,зф!$C:$C,K$24)</f>
        <v>0</v>
      </c>
      <c r="M13" s="32">
        <f t="shared" si="3"/>
        <v>0</v>
      </c>
      <c r="N13" s="31">
        <f>SUMIFS(зф!$G:$G,зф!$B:$B,$CG13,зф!$C:$C,N$24)</f>
        <v>0</v>
      </c>
      <c r="O13" s="31">
        <f>SUMIFS(зф!$J:$J,зф!$B:$B,$CG13,зф!$C:$C,N$24)</f>
        <v>0</v>
      </c>
      <c r="P13" s="32">
        <f t="shared" si="4"/>
        <v>0</v>
      </c>
      <c r="Q13" s="31">
        <f>SUMIFS(зф!$G:$G,зф!$B:$B,$CG13,зф!$C:$C,Q$24)</f>
        <v>0</v>
      </c>
      <c r="R13" s="31">
        <f>SUMIFS(зф!$J:$J,зф!$B:$B,$CG13,зф!$C:$C,Q$24)</f>
        <v>0</v>
      </c>
      <c r="S13" s="32">
        <f t="shared" si="5"/>
        <v>0</v>
      </c>
      <c r="T13" s="31">
        <f>SUMIFS(зф!$G:$G,зф!$B:$B,$CG13,зф!$C:$C,T$24)</f>
        <v>21000</v>
      </c>
      <c r="U13" s="31">
        <f>SUMIFS(зф!$J:$J,зф!$B:$B,$CG13,зф!$C:$C,T$24)</f>
        <v>0</v>
      </c>
      <c r="V13" s="32">
        <f t="shared" si="6"/>
        <v>0</v>
      </c>
      <c r="W13" s="31">
        <f>SUMIFS(зф!$G:$G,зф!$B:$B,$CG13,зф!$C:$C,W$24)</f>
        <v>0</v>
      </c>
      <c r="X13" s="31">
        <f>SUMIFS(зф!$J:$J,зф!$B:$B,$CG13,зф!$C:$C,W$24)</f>
        <v>0</v>
      </c>
      <c r="Y13" s="32">
        <f t="shared" si="7"/>
        <v>0</v>
      </c>
      <c r="Z13" s="31">
        <f>SUMIFS(зф!$G:$G,зф!$B:$B,$CG13,зф!$C:$C,Z$24)</f>
        <v>0</v>
      </c>
      <c r="AA13" s="31">
        <f>SUMIFS(зф!$J:$J,зф!$B:$B,$CG13,зф!$C:$C,Z$24)</f>
        <v>0</v>
      </c>
      <c r="AB13" s="32">
        <f t="shared" si="8"/>
        <v>0</v>
      </c>
      <c r="AC13" s="31">
        <f>SUMIFS(зф!$G:$G,зф!$B:$B,$CG13,зф!$C:$C,AC$24)</f>
        <v>0</v>
      </c>
      <c r="AD13" s="31">
        <f>SUMIFS(зф!$J:$J,зф!$B:$B,$CG13,зф!$C:$C,AC$24)</f>
        <v>0</v>
      </c>
      <c r="AE13" s="32">
        <f t="shared" si="9"/>
        <v>0</v>
      </c>
      <c r="AF13" s="31">
        <f>SUMIFS(зф!$G:$G,зф!$B:$B,$CG13,зф!$C:$C,AF$24)</f>
        <v>175000</v>
      </c>
      <c r="AG13" s="31">
        <f>SUMIFS(зф!$J:$J,зф!$B:$B,$CG13,зф!$C:$C,AF$24)</f>
        <v>18572.060000000001</v>
      </c>
      <c r="AH13" s="32">
        <f t="shared" si="10"/>
        <v>10.612605714285715</v>
      </c>
      <c r="AI13" s="31">
        <f>SUMIFS(зф!$G:$G,зф!$B:$B,$CG13,зф!$C:$C,AI$24)</f>
        <v>0</v>
      </c>
      <c r="AJ13" s="31">
        <f>SUMIFS(зф!$J:$J,зф!$B:$B,$CG13,зф!$C:$C,AI$24)</f>
        <v>0</v>
      </c>
      <c r="AK13" s="32">
        <f t="shared" si="11"/>
        <v>0</v>
      </c>
      <c r="AL13" s="31">
        <f>SUMIFS(зф!$G:$G,зф!$B:$B,$CG13,зф!$C:$C,AL$24)</f>
        <v>0</v>
      </c>
      <c r="AM13" s="31">
        <f>SUMIFS(зф!$J:$J,зф!$B:$B,$CG13,зф!$C:$C,AL$24)</f>
        <v>0</v>
      </c>
      <c r="AN13" s="32">
        <f t="shared" si="12"/>
        <v>0</v>
      </c>
      <c r="AO13" s="31">
        <f>SUMIFS(зф!$G:$G,зф!$B:$B,$CG13,зф!$C:$C,AO$24)</f>
        <v>0</v>
      </c>
      <c r="AP13" s="31">
        <f>SUMIFS(зф!$J:$J,зф!$B:$B,$CG13,зф!$C:$C,AO$24)</f>
        <v>0</v>
      </c>
      <c r="AQ13" s="32">
        <f t="shared" si="13"/>
        <v>0</v>
      </c>
      <c r="AR13" s="31">
        <f>SUMIFS(зф!$G:$G,зф!$B:$B,$CG13,зф!$C:$C,AR$24)</f>
        <v>190000</v>
      </c>
      <c r="AS13" s="31">
        <f>SUMIFS(зф!$J:$J,зф!$B:$B,$CG13,зф!$C:$C,AR$24)</f>
        <v>0</v>
      </c>
      <c r="AT13" s="32">
        <f t="shared" si="14"/>
        <v>0</v>
      </c>
      <c r="AU13" s="31">
        <f>SUMIFS(зф!$G:$G,зф!$B:$B,$CG13,зф!$C:$C,AU$24)</f>
        <v>0</v>
      </c>
      <c r="AV13" s="31">
        <f>SUMIFS(зф!$J:$J,зф!$B:$B,$CG13,зф!$C:$C,AU$24)</f>
        <v>0</v>
      </c>
      <c r="AW13" s="32">
        <f t="shared" si="15"/>
        <v>0</v>
      </c>
      <c r="AX13" s="31">
        <f>SUMIFS(зф!$G:$G,зф!$B:$B,$CG13,зф!$C:$C,AX$24)</f>
        <v>0</v>
      </c>
      <c r="AY13" s="31">
        <f>SUMIFS(зф!$J:$J,зф!$B:$B,$CG13,зф!$C:$C,AX$24)</f>
        <v>0</v>
      </c>
      <c r="AZ13" s="32">
        <f t="shared" si="16"/>
        <v>0</v>
      </c>
      <c r="BA13" s="31">
        <f>SUMIFS(зф!$G:$G,зф!$B:$B,$CG13,зф!$C:$C,BA$24)</f>
        <v>0</v>
      </c>
      <c r="BB13" s="31">
        <f>SUMIFS(зф!$J:$J,зф!$B:$B,$CG13,зф!$C:$C,BA$24)</f>
        <v>0</v>
      </c>
      <c r="BC13" s="32">
        <f t="shared" si="17"/>
        <v>0</v>
      </c>
      <c r="BD13" s="31">
        <f>SUMIFS(зф!$G:$G,зф!$B:$B,$CG13,зф!$C:$C,BD$24)</f>
        <v>0</v>
      </c>
      <c r="BE13" s="31">
        <f>SUMIFS(зф!$J:$J,зф!$B:$B,$CG13,зф!$C:$C,BD$24)</f>
        <v>0</v>
      </c>
      <c r="BF13" s="32">
        <f t="shared" si="18"/>
        <v>0</v>
      </c>
      <c r="BG13" s="31">
        <f>SUMIFS(зф!$G:$G,зф!$B:$B,$CG13,зф!$C:$C,BG$24)</f>
        <v>0</v>
      </c>
      <c r="BH13" s="31">
        <f>SUMIFS(зф!$J:$J,зф!$B:$B,$CG13,зф!$C:$C,BG$24)</f>
        <v>0</v>
      </c>
      <c r="BI13" s="32">
        <f t="shared" si="19"/>
        <v>0</v>
      </c>
      <c r="BJ13" s="31">
        <f>SUMIFS(зф!$G:$G,зф!$B:$B,$CG13,зф!$C:$C,BJ$24)</f>
        <v>0</v>
      </c>
      <c r="BK13" s="31">
        <f>SUMIFS(зф!$J:$J,зф!$B:$B,$CG13,зф!$C:$C,BJ$24)</f>
        <v>0</v>
      </c>
      <c r="BL13" s="32">
        <f t="shared" si="20"/>
        <v>0</v>
      </c>
      <c r="BM13" s="31">
        <f>SUMIFS(зф!$G:$G,зф!$B:$B,$CG13,зф!$C:$C,BM$24)</f>
        <v>0</v>
      </c>
      <c r="BN13" s="31">
        <f>SUMIFS(зф!$J:$J,зф!$B:$B,$CG13,зф!$C:$C,BM$24)</f>
        <v>0</v>
      </c>
      <c r="BO13" s="32">
        <f t="shared" si="21"/>
        <v>0</v>
      </c>
      <c r="BP13" s="31">
        <f>SUMIFS(зф!$G:$G,зф!$B:$B,$CG13,зф!$C:$C,BP$24)</f>
        <v>0</v>
      </c>
      <c r="BQ13" s="31">
        <f>SUMIFS(зф!$J:$J,зф!$B:$B,$CG13,зф!$C:$C,BP$24)</f>
        <v>0</v>
      </c>
      <c r="BR13" s="32">
        <f t="shared" si="22"/>
        <v>0</v>
      </c>
      <c r="BS13" s="31">
        <f>SUMIFS(зф!$G:$G,зф!$B:$B,$CG13,зф!$C:$C,BS$24)</f>
        <v>0</v>
      </c>
      <c r="BT13" s="31">
        <f>SUMIFS(зф!$J:$J,зф!$B:$B,$CG13,зф!$C:$C,BS$24)</f>
        <v>0</v>
      </c>
      <c r="BU13" s="32">
        <f t="shared" si="23"/>
        <v>0</v>
      </c>
      <c r="BV13" s="31">
        <f>SUMIFS(зф!$G:$G,зф!$B:$B,$CG13,зф!$C:$C,BV$24)</f>
        <v>0</v>
      </c>
      <c r="BW13" s="31">
        <f>SUMIFS(зф!$J:$J,зф!$B:$B,$CG13,зф!$C:$C,BV$24)</f>
        <v>0</v>
      </c>
      <c r="BX13" s="32">
        <f t="shared" si="24"/>
        <v>0</v>
      </c>
      <c r="BY13" s="33">
        <f t="shared" si="27"/>
        <v>1870800</v>
      </c>
      <c r="BZ13" s="33">
        <f t="shared" si="25"/>
        <v>1375104.59</v>
      </c>
      <c r="CA13" s="32">
        <f t="shared" si="26"/>
        <v>73.503559439811852</v>
      </c>
      <c r="CC13" s="25">
        <f>SUMIFS(зф!$G:$G,зф!$C:$C,$CG13)</f>
        <v>2041504</v>
      </c>
      <c r="CD13" s="35">
        <f>SUMIFS(зф!$J:$J,зф!$C:$C,$CG13)</f>
        <v>1533226.53</v>
      </c>
      <c r="CE13" s="36">
        <f>CC13-BY13-ср_зф_трансферти!E14</f>
        <v>0</v>
      </c>
      <c r="CF13" s="37">
        <f>CD13-BZ13-ср_зф_трансферти!F14</f>
        <v>0</v>
      </c>
      <c r="CG13" s="38">
        <v>11316513000</v>
      </c>
    </row>
    <row r="14" spans="1:85" s="34" customFormat="1" ht="15" customHeight="1" x14ac:dyDescent="0.3">
      <c r="A14" s="30" t="s">
        <v>123</v>
      </c>
      <c r="B14" s="31">
        <f>SUMIFS(зф!$G:$G,зф!$B:$B,$CG14,зф!$C:$C,B$24)</f>
        <v>1468540</v>
      </c>
      <c r="C14" s="31">
        <f>SUMIFS(зф!$J:$J,зф!$B:$B,$CG14,зф!$C:$C,B$24)</f>
        <v>1428231.5</v>
      </c>
      <c r="D14" s="32">
        <f t="shared" si="0"/>
        <v>97.255199041224614</v>
      </c>
      <c r="E14" s="31">
        <f>SUMIFS(зф!$G:$G,зф!$B:$B,$CG14,зф!$C:$C,E$24)</f>
        <v>33500</v>
      </c>
      <c r="F14" s="31">
        <f>SUMIFS(зф!$J:$J,зф!$B:$B,$CG14,зф!$C:$C,E$24)</f>
        <v>17901.2</v>
      </c>
      <c r="G14" s="32">
        <f t="shared" si="1"/>
        <v>53.436417910447766</v>
      </c>
      <c r="H14" s="31">
        <f>SUMIFS(зф!$G:$G,зф!$B:$B,$CG14,зф!$C:$C,H$24)</f>
        <v>0</v>
      </c>
      <c r="I14" s="31">
        <f>SUMIFS(зф!$J:$J,зф!$B:$B,$CG14,зф!$C:$C,H$24)</f>
        <v>0</v>
      </c>
      <c r="J14" s="32">
        <f t="shared" si="2"/>
        <v>0</v>
      </c>
      <c r="K14" s="31">
        <f>SUMIFS(зф!$G:$G,зф!$B:$B,$CG14,зф!$C:$C,K$24)</f>
        <v>733520</v>
      </c>
      <c r="L14" s="31">
        <f>SUMIFS(зф!$J:$J,зф!$B:$B,$CG14,зф!$C:$C,K$24)</f>
        <v>704252.11</v>
      </c>
      <c r="M14" s="32">
        <f t="shared" si="3"/>
        <v>96.009939742610968</v>
      </c>
      <c r="N14" s="31">
        <f>SUMIFS(зф!$G:$G,зф!$B:$B,$CG14,зф!$C:$C,N$24)</f>
        <v>0</v>
      </c>
      <c r="O14" s="31">
        <f>SUMIFS(зф!$J:$J,зф!$B:$B,$CG14,зф!$C:$C,N$24)</f>
        <v>0</v>
      </c>
      <c r="P14" s="32">
        <f t="shared" si="4"/>
        <v>0</v>
      </c>
      <c r="Q14" s="31">
        <f>SUMIFS(зф!$G:$G,зф!$B:$B,$CG14,зф!$C:$C,Q$24)</f>
        <v>40400</v>
      </c>
      <c r="R14" s="31">
        <f>SUMIFS(зф!$J:$J,зф!$B:$B,$CG14,зф!$C:$C,Q$24)</f>
        <v>28800.21</v>
      </c>
      <c r="S14" s="32">
        <f t="shared" si="5"/>
        <v>71.287648514851483</v>
      </c>
      <c r="T14" s="31">
        <f>SUMIFS(зф!$G:$G,зф!$B:$B,$CG14,зф!$C:$C,T$24)</f>
        <v>44500</v>
      </c>
      <c r="U14" s="31">
        <f>SUMIFS(зф!$J:$J,зф!$B:$B,$CG14,зф!$C:$C,T$24)</f>
        <v>15000</v>
      </c>
      <c r="V14" s="32">
        <f t="shared" si="6"/>
        <v>33.707865168539328</v>
      </c>
      <c r="W14" s="31">
        <f>SUMIFS(зф!$G:$G,зф!$B:$B,$CG14,зф!$C:$C,W$24)</f>
        <v>486700</v>
      </c>
      <c r="X14" s="31">
        <f>SUMIFS(зф!$J:$J,зф!$B:$B,$CG14,зф!$C:$C,W$24)</f>
        <v>299598.45</v>
      </c>
      <c r="Y14" s="32">
        <f t="shared" si="7"/>
        <v>61.557109102116293</v>
      </c>
      <c r="Z14" s="31">
        <f>SUMIFS(зф!$G:$G,зф!$B:$B,$CG14,зф!$C:$C,Z$24)</f>
        <v>0</v>
      </c>
      <c r="AA14" s="31">
        <f>SUMIFS(зф!$J:$J,зф!$B:$B,$CG14,зф!$C:$C,Z$24)</f>
        <v>0</v>
      </c>
      <c r="AB14" s="32">
        <f t="shared" si="8"/>
        <v>0</v>
      </c>
      <c r="AC14" s="31">
        <f>SUMIFS(зф!$G:$G,зф!$B:$B,$CG14,зф!$C:$C,AC$24)</f>
        <v>0</v>
      </c>
      <c r="AD14" s="31">
        <f>SUMIFS(зф!$J:$J,зф!$B:$B,$CG14,зф!$C:$C,AC$24)</f>
        <v>0</v>
      </c>
      <c r="AE14" s="32">
        <f t="shared" si="9"/>
        <v>0</v>
      </c>
      <c r="AF14" s="31">
        <f>SUMIFS(зф!$G:$G,зф!$B:$B,$CG14,зф!$C:$C,AF$24)</f>
        <v>58890</v>
      </c>
      <c r="AG14" s="31">
        <f>SUMIFS(зф!$J:$J,зф!$B:$B,$CG14,зф!$C:$C,AF$24)</f>
        <v>58113.68</v>
      </c>
      <c r="AH14" s="32">
        <f t="shared" si="10"/>
        <v>98.681745627441003</v>
      </c>
      <c r="AI14" s="31">
        <f>SUMIFS(зф!$G:$G,зф!$B:$B,$CG14,зф!$C:$C,AI$24)</f>
        <v>0</v>
      </c>
      <c r="AJ14" s="31">
        <f>SUMIFS(зф!$J:$J,зф!$B:$B,$CG14,зф!$C:$C,AI$24)</f>
        <v>0</v>
      </c>
      <c r="AK14" s="32">
        <f t="shared" si="11"/>
        <v>0</v>
      </c>
      <c r="AL14" s="31">
        <f>SUMIFS(зф!$G:$G,зф!$B:$B,$CG14,зф!$C:$C,AL$24)</f>
        <v>0</v>
      </c>
      <c r="AM14" s="31">
        <f>SUMIFS(зф!$J:$J,зф!$B:$B,$CG14,зф!$C:$C,AL$24)</f>
        <v>0</v>
      </c>
      <c r="AN14" s="32">
        <f t="shared" si="12"/>
        <v>0</v>
      </c>
      <c r="AO14" s="31">
        <f>SUMIFS(зф!$G:$G,зф!$B:$B,$CG14,зф!$C:$C,AO$24)</f>
        <v>0</v>
      </c>
      <c r="AP14" s="31">
        <f>SUMIFS(зф!$J:$J,зф!$B:$B,$CG14,зф!$C:$C,AO$24)</f>
        <v>0</v>
      </c>
      <c r="AQ14" s="32">
        <f t="shared" si="13"/>
        <v>0</v>
      </c>
      <c r="AR14" s="31">
        <f>SUMIFS(зф!$G:$G,зф!$B:$B,$CG14,зф!$C:$C,AR$24)</f>
        <v>8000</v>
      </c>
      <c r="AS14" s="31">
        <f>SUMIFS(зф!$J:$J,зф!$B:$B,$CG14,зф!$C:$C,AR$24)</f>
        <v>7937.64</v>
      </c>
      <c r="AT14" s="32">
        <f t="shared" si="14"/>
        <v>99.220500000000001</v>
      </c>
      <c r="AU14" s="31">
        <f>SUMIFS(зф!$G:$G,зф!$B:$B,$CG14,зф!$C:$C,AU$24)</f>
        <v>10000</v>
      </c>
      <c r="AV14" s="31">
        <f>SUMIFS(зф!$J:$J,зф!$B:$B,$CG14,зф!$C:$C,AU$24)</f>
        <v>0</v>
      </c>
      <c r="AW14" s="32">
        <f t="shared" si="15"/>
        <v>0</v>
      </c>
      <c r="AX14" s="31">
        <f>SUMIFS(зф!$G:$G,зф!$B:$B,$CG14,зф!$C:$C,AX$24)</f>
        <v>0</v>
      </c>
      <c r="AY14" s="31">
        <f>SUMIFS(зф!$J:$J,зф!$B:$B,$CG14,зф!$C:$C,AX$24)</f>
        <v>0</v>
      </c>
      <c r="AZ14" s="32">
        <f t="shared" si="16"/>
        <v>0</v>
      </c>
      <c r="BA14" s="31">
        <f>SUMIFS(зф!$G:$G,зф!$B:$B,$CG14,зф!$C:$C,BA$24)</f>
        <v>0</v>
      </c>
      <c r="BB14" s="31">
        <f>SUMIFS(зф!$J:$J,зф!$B:$B,$CG14,зф!$C:$C,BA$24)</f>
        <v>0</v>
      </c>
      <c r="BC14" s="32">
        <f t="shared" si="17"/>
        <v>0</v>
      </c>
      <c r="BD14" s="31">
        <f>SUMIFS(зф!$G:$G,зф!$B:$B,$CG14,зф!$C:$C,BD$24)</f>
        <v>0</v>
      </c>
      <c r="BE14" s="31">
        <f>SUMIFS(зф!$J:$J,зф!$B:$B,$CG14,зф!$C:$C,BD$24)</f>
        <v>0</v>
      </c>
      <c r="BF14" s="32">
        <f t="shared" si="18"/>
        <v>0</v>
      </c>
      <c r="BG14" s="31">
        <f>SUMIFS(зф!$G:$G,зф!$B:$B,$CG14,зф!$C:$C,BG$24)</f>
        <v>0</v>
      </c>
      <c r="BH14" s="31">
        <f>SUMIFS(зф!$J:$J,зф!$B:$B,$CG14,зф!$C:$C,BG$24)</f>
        <v>0</v>
      </c>
      <c r="BI14" s="32">
        <f t="shared" si="19"/>
        <v>0</v>
      </c>
      <c r="BJ14" s="31">
        <f>SUMIFS(зф!$G:$G,зф!$B:$B,$CG14,зф!$C:$C,BJ$24)</f>
        <v>0</v>
      </c>
      <c r="BK14" s="31">
        <f>SUMIFS(зф!$J:$J,зф!$B:$B,$CG14,зф!$C:$C,BJ$24)</f>
        <v>0</v>
      </c>
      <c r="BL14" s="32">
        <f t="shared" si="20"/>
        <v>0</v>
      </c>
      <c r="BM14" s="31">
        <f>SUMIFS(зф!$G:$G,зф!$B:$B,$CG14,зф!$C:$C,BM$24)</f>
        <v>0</v>
      </c>
      <c r="BN14" s="31">
        <f>SUMIFS(зф!$J:$J,зф!$B:$B,$CG14,зф!$C:$C,BM$24)</f>
        <v>0</v>
      </c>
      <c r="BO14" s="32">
        <f t="shared" si="21"/>
        <v>0</v>
      </c>
      <c r="BP14" s="31">
        <f>SUMIFS(зф!$G:$G,зф!$B:$B,$CG14,зф!$C:$C,BP$24)</f>
        <v>0</v>
      </c>
      <c r="BQ14" s="31">
        <f>SUMIFS(зф!$J:$J,зф!$B:$B,$CG14,зф!$C:$C,BP$24)</f>
        <v>0</v>
      </c>
      <c r="BR14" s="32">
        <f t="shared" si="22"/>
        <v>0</v>
      </c>
      <c r="BS14" s="31">
        <f>SUMIFS(зф!$G:$G,зф!$B:$B,$CG14,зф!$C:$C,BS$24)</f>
        <v>0</v>
      </c>
      <c r="BT14" s="31">
        <f>SUMIFS(зф!$J:$J,зф!$B:$B,$CG14,зф!$C:$C,BS$24)</f>
        <v>0</v>
      </c>
      <c r="BU14" s="32">
        <f t="shared" si="23"/>
        <v>0</v>
      </c>
      <c r="BV14" s="31">
        <f>SUMIFS(зф!$G:$G,зф!$B:$B,$CG14,зф!$C:$C,BV$24)</f>
        <v>0</v>
      </c>
      <c r="BW14" s="31">
        <f>SUMIFS(зф!$J:$J,зф!$B:$B,$CG14,зф!$C:$C,BV$24)</f>
        <v>0</v>
      </c>
      <c r="BX14" s="32">
        <f t="shared" si="24"/>
        <v>0</v>
      </c>
      <c r="BY14" s="33">
        <f t="shared" si="27"/>
        <v>2884050</v>
      </c>
      <c r="BZ14" s="33">
        <f t="shared" si="25"/>
        <v>2559834.7900000005</v>
      </c>
      <c r="CA14" s="32">
        <f t="shared" si="26"/>
        <v>88.758336020526713</v>
      </c>
      <c r="CC14" s="25">
        <f>SUMIFS(зф!$G:$G,зф!$C:$C,$CG14)</f>
        <v>3028550</v>
      </c>
      <c r="CD14" s="35">
        <f>SUMIFS(зф!$J:$J,зф!$C:$C,$CG14)</f>
        <v>2704334.79</v>
      </c>
      <c r="CE14" s="36">
        <f>CC14-BY14-ср_зф_трансферти!E15</f>
        <v>0</v>
      </c>
      <c r="CF14" s="37">
        <f>CD14-BZ14-ср_зф_трансферти!F15</f>
        <v>-4.6566128730773926E-10</v>
      </c>
      <c r="CG14" s="38">
        <v>11316514000</v>
      </c>
    </row>
    <row r="15" spans="1:85" s="34" customFormat="1" ht="15" customHeight="1" x14ac:dyDescent="0.3">
      <c r="A15" s="30" t="s">
        <v>124</v>
      </c>
      <c r="B15" s="31">
        <f>SUMIFS(зф!$G:$G,зф!$B:$B,$CG15,зф!$C:$C,B$24)</f>
        <v>1353130</v>
      </c>
      <c r="C15" s="31">
        <f>SUMIFS(зф!$J:$J,зф!$B:$B,$CG15,зф!$C:$C,B$24)</f>
        <v>1326708.97</v>
      </c>
      <c r="D15" s="32">
        <f t="shared" si="0"/>
        <v>98.047413773990669</v>
      </c>
      <c r="E15" s="31">
        <f>SUMIFS(зф!$G:$G,зф!$B:$B,$CG15,зф!$C:$C,E$24)</f>
        <v>0</v>
      </c>
      <c r="F15" s="31">
        <f>SUMIFS(зф!$J:$J,зф!$B:$B,$CG15,зф!$C:$C,E$24)</f>
        <v>0</v>
      </c>
      <c r="G15" s="32">
        <f t="shared" si="1"/>
        <v>0</v>
      </c>
      <c r="H15" s="31">
        <f>SUMIFS(зф!$G:$G,зф!$B:$B,$CG15,зф!$C:$C,H$24)</f>
        <v>0</v>
      </c>
      <c r="I15" s="31">
        <f>SUMIFS(зф!$J:$J,зф!$B:$B,$CG15,зф!$C:$C,H$24)</f>
        <v>0</v>
      </c>
      <c r="J15" s="32">
        <f t="shared" si="2"/>
        <v>0</v>
      </c>
      <c r="K15" s="31">
        <f>SUMIFS(зф!$G:$G,зф!$B:$B,$CG15,зф!$C:$C,K$24)</f>
        <v>0</v>
      </c>
      <c r="L15" s="31">
        <f>SUMIFS(зф!$J:$J,зф!$B:$B,$CG15,зф!$C:$C,K$24)</f>
        <v>0</v>
      </c>
      <c r="M15" s="32">
        <f t="shared" si="3"/>
        <v>0</v>
      </c>
      <c r="N15" s="31">
        <f>SUMIFS(зф!$G:$G,зф!$B:$B,$CG15,зф!$C:$C,N$24)</f>
        <v>20000</v>
      </c>
      <c r="O15" s="31">
        <f>SUMIFS(зф!$J:$J,зф!$B:$B,$CG15,зф!$C:$C,N$24)</f>
        <v>18000</v>
      </c>
      <c r="P15" s="32">
        <f t="shared" si="4"/>
        <v>90</v>
      </c>
      <c r="Q15" s="31">
        <f>SUMIFS(зф!$G:$G,зф!$B:$B,$CG15,зф!$C:$C,Q$24)</f>
        <v>0</v>
      </c>
      <c r="R15" s="31">
        <f>SUMIFS(зф!$J:$J,зф!$B:$B,$CG15,зф!$C:$C,Q$24)</f>
        <v>0</v>
      </c>
      <c r="S15" s="32">
        <f t="shared" si="5"/>
        <v>0</v>
      </c>
      <c r="T15" s="31">
        <f>SUMIFS(зф!$G:$G,зф!$B:$B,$CG15,зф!$C:$C,T$24)</f>
        <v>0</v>
      </c>
      <c r="U15" s="31">
        <f>SUMIFS(зф!$J:$J,зф!$B:$B,$CG15,зф!$C:$C,T$24)</f>
        <v>0</v>
      </c>
      <c r="V15" s="32">
        <f t="shared" si="6"/>
        <v>0</v>
      </c>
      <c r="W15" s="31">
        <f>SUMIFS(зф!$G:$G,зф!$B:$B,$CG15,зф!$C:$C,W$24)</f>
        <v>114200</v>
      </c>
      <c r="X15" s="31">
        <f>SUMIFS(зф!$J:$J,зф!$B:$B,$CG15,зф!$C:$C,W$24)</f>
        <v>66420.78</v>
      </c>
      <c r="Y15" s="32">
        <f t="shared" si="7"/>
        <v>58.161803852889669</v>
      </c>
      <c r="Z15" s="31">
        <f>SUMIFS(зф!$G:$G,зф!$B:$B,$CG15,зф!$C:$C,Z$24)</f>
        <v>0</v>
      </c>
      <c r="AA15" s="31">
        <f>SUMIFS(зф!$J:$J,зф!$B:$B,$CG15,зф!$C:$C,Z$24)</f>
        <v>0</v>
      </c>
      <c r="AB15" s="32">
        <f t="shared" si="8"/>
        <v>0</v>
      </c>
      <c r="AC15" s="31">
        <f>SUMIFS(зф!$G:$G,зф!$B:$B,$CG15,зф!$C:$C,AC$24)</f>
        <v>0</v>
      </c>
      <c r="AD15" s="31">
        <f>SUMIFS(зф!$J:$J,зф!$B:$B,$CG15,зф!$C:$C,AC$24)</f>
        <v>0</v>
      </c>
      <c r="AE15" s="32">
        <f t="shared" si="9"/>
        <v>0</v>
      </c>
      <c r="AF15" s="31">
        <f>SUMIFS(зф!$G:$G,зф!$B:$B,$CG15,зф!$C:$C,AF$24)</f>
        <v>15000</v>
      </c>
      <c r="AG15" s="31">
        <f>SUMIFS(зф!$J:$J,зф!$B:$B,$CG15,зф!$C:$C,AF$24)</f>
        <v>9767</v>
      </c>
      <c r="AH15" s="32">
        <f t="shared" si="10"/>
        <v>65.11333333333333</v>
      </c>
      <c r="AI15" s="31">
        <f>SUMIFS(зф!$G:$G,зф!$B:$B,$CG15,зф!$C:$C,AI$24)</f>
        <v>16800</v>
      </c>
      <c r="AJ15" s="31">
        <f>SUMIFS(зф!$J:$J,зф!$B:$B,$CG15,зф!$C:$C,AI$24)</f>
        <v>16800</v>
      </c>
      <c r="AK15" s="32">
        <f t="shared" si="11"/>
        <v>100</v>
      </c>
      <c r="AL15" s="31">
        <f>SUMIFS(зф!$G:$G,зф!$B:$B,$CG15,зф!$C:$C,AL$24)</f>
        <v>0</v>
      </c>
      <c r="AM15" s="31">
        <f>SUMIFS(зф!$J:$J,зф!$B:$B,$CG15,зф!$C:$C,AL$24)</f>
        <v>0</v>
      </c>
      <c r="AN15" s="32">
        <f t="shared" si="12"/>
        <v>0</v>
      </c>
      <c r="AO15" s="31">
        <f>SUMIFS(зф!$G:$G,зф!$B:$B,$CG15,зф!$C:$C,AO$24)</f>
        <v>0</v>
      </c>
      <c r="AP15" s="31">
        <f>SUMIFS(зф!$J:$J,зф!$B:$B,$CG15,зф!$C:$C,AO$24)</f>
        <v>0</v>
      </c>
      <c r="AQ15" s="32">
        <f t="shared" si="13"/>
        <v>0</v>
      </c>
      <c r="AR15" s="31">
        <f>SUMIFS(зф!$G:$G,зф!$B:$B,$CG15,зф!$C:$C,AR$24)</f>
        <v>0</v>
      </c>
      <c r="AS15" s="31">
        <f>SUMIFS(зф!$J:$J,зф!$B:$B,$CG15,зф!$C:$C,AR$24)</f>
        <v>0</v>
      </c>
      <c r="AT15" s="32">
        <f t="shared" si="14"/>
        <v>0</v>
      </c>
      <c r="AU15" s="31">
        <f>SUMIFS(зф!$G:$G,зф!$B:$B,$CG15,зф!$C:$C,AU$24)</f>
        <v>0</v>
      </c>
      <c r="AV15" s="31">
        <f>SUMIFS(зф!$J:$J,зф!$B:$B,$CG15,зф!$C:$C,AU$24)</f>
        <v>0</v>
      </c>
      <c r="AW15" s="32">
        <f t="shared" si="15"/>
        <v>0</v>
      </c>
      <c r="AX15" s="31">
        <f>SUMIFS(зф!$G:$G,зф!$B:$B,$CG15,зф!$C:$C,AX$24)</f>
        <v>0</v>
      </c>
      <c r="AY15" s="31">
        <f>SUMIFS(зф!$J:$J,зф!$B:$B,$CG15,зф!$C:$C,AX$24)</f>
        <v>0</v>
      </c>
      <c r="AZ15" s="32">
        <f t="shared" si="16"/>
        <v>0</v>
      </c>
      <c r="BA15" s="31">
        <f>SUMIFS(зф!$G:$G,зф!$B:$B,$CG15,зф!$C:$C,BA$24)</f>
        <v>0</v>
      </c>
      <c r="BB15" s="31">
        <f>SUMIFS(зф!$J:$J,зф!$B:$B,$CG15,зф!$C:$C,BA$24)</f>
        <v>0</v>
      </c>
      <c r="BC15" s="32">
        <f t="shared" si="17"/>
        <v>0</v>
      </c>
      <c r="BD15" s="31">
        <f>SUMIFS(зф!$G:$G,зф!$B:$B,$CG15,зф!$C:$C,BD$24)</f>
        <v>0</v>
      </c>
      <c r="BE15" s="31">
        <f>SUMIFS(зф!$J:$J,зф!$B:$B,$CG15,зф!$C:$C,BD$24)</f>
        <v>0</v>
      </c>
      <c r="BF15" s="32">
        <f t="shared" si="18"/>
        <v>0</v>
      </c>
      <c r="BG15" s="31">
        <f>SUMIFS(зф!$G:$G,зф!$B:$B,$CG15,зф!$C:$C,BG$24)</f>
        <v>0</v>
      </c>
      <c r="BH15" s="31">
        <f>SUMIFS(зф!$J:$J,зф!$B:$B,$CG15,зф!$C:$C,BG$24)</f>
        <v>0</v>
      </c>
      <c r="BI15" s="32">
        <f t="shared" si="19"/>
        <v>0</v>
      </c>
      <c r="BJ15" s="31">
        <f>SUMIFS(зф!$G:$G,зф!$B:$B,$CG15,зф!$C:$C,BJ$24)</f>
        <v>0</v>
      </c>
      <c r="BK15" s="31">
        <f>SUMIFS(зф!$J:$J,зф!$B:$B,$CG15,зф!$C:$C,BJ$24)</f>
        <v>0</v>
      </c>
      <c r="BL15" s="32">
        <f t="shared" si="20"/>
        <v>0</v>
      </c>
      <c r="BM15" s="31">
        <f>SUMIFS(зф!$G:$G,зф!$B:$B,$CG15,зф!$C:$C,BM$24)</f>
        <v>0</v>
      </c>
      <c r="BN15" s="31">
        <f>SUMIFS(зф!$J:$J,зф!$B:$B,$CG15,зф!$C:$C,BM$24)</f>
        <v>0</v>
      </c>
      <c r="BO15" s="32">
        <f t="shared" si="21"/>
        <v>0</v>
      </c>
      <c r="BP15" s="31">
        <f>SUMIFS(зф!$G:$G,зф!$B:$B,$CG15,зф!$C:$C,BP$24)</f>
        <v>0</v>
      </c>
      <c r="BQ15" s="31">
        <f>SUMIFS(зф!$J:$J,зф!$B:$B,$CG15,зф!$C:$C,BP$24)</f>
        <v>0</v>
      </c>
      <c r="BR15" s="32">
        <f t="shared" si="22"/>
        <v>0</v>
      </c>
      <c r="BS15" s="31">
        <f>SUMIFS(зф!$G:$G,зф!$B:$B,$CG15,зф!$C:$C,BS$24)</f>
        <v>0</v>
      </c>
      <c r="BT15" s="31">
        <f>SUMIFS(зф!$J:$J,зф!$B:$B,$CG15,зф!$C:$C,BS$24)</f>
        <v>0</v>
      </c>
      <c r="BU15" s="32">
        <f t="shared" si="23"/>
        <v>0</v>
      </c>
      <c r="BV15" s="31">
        <f>SUMIFS(зф!$G:$G,зф!$B:$B,$CG15,зф!$C:$C,BV$24)</f>
        <v>0</v>
      </c>
      <c r="BW15" s="31">
        <f>SUMIFS(зф!$J:$J,зф!$B:$B,$CG15,зф!$C:$C,BV$24)</f>
        <v>0</v>
      </c>
      <c r="BX15" s="32">
        <f t="shared" si="24"/>
        <v>0</v>
      </c>
      <c r="BY15" s="33">
        <f t="shared" si="27"/>
        <v>1519130</v>
      </c>
      <c r="BZ15" s="33">
        <f t="shared" si="25"/>
        <v>1437696.75</v>
      </c>
      <c r="CA15" s="32">
        <f t="shared" si="26"/>
        <v>94.639481150395284</v>
      </c>
      <c r="CC15" s="25">
        <f>SUMIFS(зф!$G:$G,зф!$C:$C,$CG15)</f>
        <v>1742860</v>
      </c>
      <c r="CD15" s="35">
        <f>SUMIFS(зф!$J:$J,зф!$C:$C,$CG15)</f>
        <v>1655102.19</v>
      </c>
      <c r="CE15" s="36">
        <f>CC15-BY15-ср_зф_трансферти!E16</f>
        <v>0</v>
      </c>
      <c r="CF15" s="37">
        <f>CD15-BZ15-ср_зф_трансферти!F16</f>
        <v>0</v>
      </c>
      <c r="CG15" s="38">
        <v>11316515000</v>
      </c>
    </row>
    <row r="16" spans="1:85" s="34" customFormat="1" ht="15" customHeight="1" x14ac:dyDescent="0.3">
      <c r="A16" s="30" t="s">
        <v>125</v>
      </c>
      <c r="B16" s="233">
        <f>SUMIFS(зф!$G:$G,зф!$B:$B,$CG16,зф!$C:$C,B$24)</f>
        <v>1155620</v>
      </c>
      <c r="C16" s="233">
        <f>SUMIFS(зф!$J:$J,зф!$B:$B,$CG16,зф!$C:$C,B$24)</f>
        <v>1102259.67</v>
      </c>
      <c r="D16" s="32">
        <f t="shared" si="0"/>
        <v>95.38253664699468</v>
      </c>
      <c r="E16" s="233">
        <f>SUMIFS(зф!$G:$G,зф!$B:$B,$CG16,зф!$C:$C,E$24)</f>
        <v>0</v>
      </c>
      <c r="F16" s="233">
        <f>SUMIFS(зф!$J:$J,зф!$B:$B,$CG16,зф!$C:$C,E$24)</f>
        <v>0</v>
      </c>
      <c r="G16" s="32">
        <f t="shared" si="1"/>
        <v>0</v>
      </c>
      <c r="H16" s="233">
        <f>SUMIFS(зф!$G:$G,зф!$B:$B,$CG16,зф!$C:$C,H$24)</f>
        <v>0</v>
      </c>
      <c r="I16" s="233">
        <f>SUMIFS(зф!$J:$J,зф!$B:$B,$CG16,зф!$C:$C,H$24)</f>
        <v>0</v>
      </c>
      <c r="J16" s="32">
        <f t="shared" si="2"/>
        <v>0</v>
      </c>
      <c r="K16" s="233">
        <f>SUMIFS(зф!$G:$G,зф!$B:$B,$CG16,зф!$C:$C,K$24)</f>
        <v>1112960</v>
      </c>
      <c r="L16" s="233">
        <f>SUMIFS(зф!$J:$J,зф!$B:$B,$CG16,зф!$C:$C,K$24)</f>
        <v>987735.69</v>
      </c>
      <c r="M16" s="32">
        <f t="shared" si="3"/>
        <v>88.748534538527892</v>
      </c>
      <c r="N16" s="233">
        <f>SUMIFS(зф!$G:$G,зф!$B:$B,$CG16,зф!$C:$C,N$24)</f>
        <v>2000</v>
      </c>
      <c r="O16" s="233">
        <f>SUMIFS(зф!$J:$J,зф!$B:$B,$CG16,зф!$C:$C,N$24)</f>
        <v>2000</v>
      </c>
      <c r="P16" s="32">
        <f t="shared" si="4"/>
        <v>100</v>
      </c>
      <c r="Q16" s="233">
        <f>SUMIFS(зф!$G:$G,зф!$B:$B,$CG16,зф!$C:$C,Q$24)</f>
        <v>0</v>
      </c>
      <c r="R16" s="233">
        <f>SUMIFS(зф!$J:$J,зф!$B:$B,$CG16,зф!$C:$C,Q$24)</f>
        <v>0</v>
      </c>
      <c r="S16" s="32">
        <f t="shared" si="5"/>
        <v>0</v>
      </c>
      <c r="T16" s="233">
        <f>SUMIFS(зф!$G:$G,зф!$B:$B,$CG16,зф!$C:$C,T$24)</f>
        <v>10000</v>
      </c>
      <c r="U16" s="233">
        <f>SUMIFS(зф!$J:$J,зф!$B:$B,$CG16,зф!$C:$C,T$24)</f>
        <v>10000</v>
      </c>
      <c r="V16" s="32">
        <f t="shared" si="6"/>
        <v>100</v>
      </c>
      <c r="W16" s="233">
        <f>SUMIFS(зф!$G:$G,зф!$B:$B,$CG16,зф!$C:$C,W$24)</f>
        <v>371850</v>
      </c>
      <c r="X16" s="233">
        <f>SUMIFS(зф!$J:$J,зф!$B:$B,$CG16,зф!$C:$C,W$24)</f>
        <v>335709.1</v>
      </c>
      <c r="Y16" s="32">
        <f t="shared" si="7"/>
        <v>90.280785262874801</v>
      </c>
      <c r="Z16" s="233">
        <f>SUMIFS(зф!$G:$G,зф!$B:$B,$CG16,зф!$C:$C,Z$24)</f>
        <v>0</v>
      </c>
      <c r="AA16" s="233">
        <f>SUMIFS(зф!$J:$J,зф!$B:$B,$CG16,зф!$C:$C,Z$24)</f>
        <v>0</v>
      </c>
      <c r="AB16" s="32">
        <f t="shared" si="8"/>
        <v>0</v>
      </c>
      <c r="AC16" s="233">
        <f>SUMIFS(зф!$G:$G,зф!$B:$B,$CG16,зф!$C:$C,AC$24)</f>
        <v>0</v>
      </c>
      <c r="AD16" s="233">
        <f>SUMIFS(зф!$J:$J,зф!$B:$B,$CG16,зф!$C:$C,AC$24)</f>
        <v>0</v>
      </c>
      <c r="AE16" s="32">
        <f t="shared" si="9"/>
        <v>0</v>
      </c>
      <c r="AF16" s="233">
        <f>SUMIFS(зф!$G:$G,зф!$B:$B,$CG16,зф!$C:$C,AF$24)</f>
        <v>117870</v>
      </c>
      <c r="AG16" s="233">
        <f>SUMIFS(зф!$J:$J,зф!$B:$B,$CG16,зф!$C:$C,AF$24)</f>
        <v>109659.05</v>
      </c>
      <c r="AH16" s="32">
        <f t="shared" si="10"/>
        <v>93.033893272249088</v>
      </c>
      <c r="AI16" s="233">
        <f>SUMIFS(зф!$G:$G,зф!$B:$B,$CG16,зф!$C:$C,AI$24)</f>
        <v>23200</v>
      </c>
      <c r="AJ16" s="233">
        <f>SUMIFS(зф!$J:$J,зф!$B:$B,$CG16,зф!$C:$C,AI$24)</f>
        <v>23200</v>
      </c>
      <c r="AK16" s="32">
        <f t="shared" si="11"/>
        <v>100</v>
      </c>
      <c r="AL16" s="233">
        <f>SUMIFS(зф!$G:$G,зф!$B:$B,$CG16,зф!$C:$C,AL$24)</f>
        <v>0</v>
      </c>
      <c r="AM16" s="233">
        <f>SUMIFS(зф!$J:$J,зф!$B:$B,$CG16,зф!$C:$C,AL$24)</f>
        <v>0</v>
      </c>
      <c r="AN16" s="32">
        <f t="shared" si="12"/>
        <v>0</v>
      </c>
      <c r="AO16" s="233">
        <f>SUMIFS(зф!$G:$G,зф!$B:$B,$CG16,зф!$C:$C,AO$24)</f>
        <v>0</v>
      </c>
      <c r="AP16" s="233">
        <f>SUMIFS(зф!$J:$J,зф!$B:$B,$CG16,зф!$C:$C,AO$24)</f>
        <v>0</v>
      </c>
      <c r="AQ16" s="32">
        <f t="shared" si="13"/>
        <v>0</v>
      </c>
      <c r="AR16" s="233">
        <f>SUMIFS(зф!$G:$G,зф!$B:$B,$CG16,зф!$C:$C,AR$24)</f>
        <v>0</v>
      </c>
      <c r="AS16" s="233">
        <f>SUMIFS(зф!$J:$J,зф!$B:$B,$CG16,зф!$C:$C,AR$24)</f>
        <v>0</v>
      </c>
      <c r="AT16" s="32">
        <f t="shared" si="14"/>
        <v>0</v>
      </c>
      <c r="AU16" s="233">
        <f>SUMIFS(зф!$G:$G,зф!$B:$B,$CG16,зф!$C:$C,AU$24)</f>
        <v>0</v>
      </c>
      <c r="AV16" s="233">
        <f>SUMIFS(зф!$J:$J,зф!$B:$B,$CG16,зф!$C:$C,AU$24)</f>
        <v>0</v>
      </c>
      <c r="AW16" s="32">
        <f t="shared" si="15"/>
        <v>0</v>
      </c>
      <c r="AX16" s="233">
        <f>SUMIFS(зф!$G:$G,зф!$B:$B,$CG16,зф!$C:$C,AX$24)</f>
        <v>0</v>
      </c>
      <c r="AY16" s="233">
        <f>SUMIFS(зф!$J:$J,зф!$B:$B,$CG16,зф!$C:$C,AX$24)</f>
        <v>0</v>
      </c>
      <c r="AZ16" s="32">
        <f t="shared" si="16"/>
        <v>0</v>
      </c>
      <c r="BA16" s="233">
        <f>SUMIFS(зф!$G:$G,зф!$B:$B,$CG16,зф!$C:$C,BA$24)</f>
        <v>0</v>
      </c>
      <c r="BB16" s="233">
        <f>SUMIFS(зф!$J:$J,зф!$B:$B,$CG16,зф!$C:$C,BA$24)</f>
        <v>0</v>
      </c>
      <c r="BC16" s="32">
        <f t="shared" si="17"/>
        <v>0</v>
      </c>
      <c r="BD16" s="233">
        <f>SUMIFS(зф!$G:$G,зф!$B:$B,$CG16,зф!$C:$C,BD$24)</f>
        <v>0</v>
      </c>
      <c r="BE16" s="233">
        <f>SUMIFS(зф!$J:$J,зф!$B:$B,$CG16,зф!$C:$C,BD$24)</f>
        <v>0</v>
      </c>
      <c r="BF16" s="32">
        <f t="shared" si="18"/>
        <v>0</v>
      </c>
      <c r="BG16" s="233">
        <f>SUMIFS(зф!$G:$G,зф!$B:$B,$CG16,зф!$C:$C,BG$24)</f>
        <v>0</v>
      </c>
      <c r="BH16" s="233">
        <f>SUMIFS(зф!$J:$J,зф!$B:$B,$CG16,зф!$C:$C,BG$24)</f>
        <v>0</v>
      </c>
      <c r="BI16" s="32">
        <f t="shared" si="19"/>
        <v>0</v>
      </c>
      <c r="BJ16" s="233">
        <f>SUMIFS(зф!$G:$G,зф!$B:$B,$CG16,зф!$C:$C,BJ$24)</f>
        <v>0</v>
      </c>
      <c r="BK16" s="233">
        <f>SUMIFS(зф!$J:$J,зф!$B:$B,$CG16,зф!$C:$C,BJ$24)</f>
        <v>0</v>
      </c>
      <c r="BL16" s="32">
        <f t="shared" si="20"/>
        <v>0</v>
      </c>
      <c r="BM16" s="233">
        <f>SUMIFS(зф!$G:$G,зф!$B:$B,$CG16,зф!$C:$C,BM$24)</f>
        <v>0</v>
      </c>
      <c r="BN16" s="233">
        <f>SUMIFS(зф!$J:$J,зф!$B:$B,$CG16,зф!$C:$C,BM$24)</f>
        <v>0</v>
      </c>
      <c r="BO16" s="32">
        <f t="shared" si="21"/>
        <v>0</v>
      </c>
      <c r="BP16" s="233">
        <f>SUMIFS(зф!$G:$G,зф!$B:$B,$CG16,зф!$C:$C,BP$24)</f>
        <v>0</v>
      </c>
      <c r="BQ16" s="233">
        <f>SUMIFS(зф!$J:$J,зф!$B:$B,$CG16,зф!$C:$C,BP$24)</f>
        <v>0</v>
      </c>
      <c r="BR16" s="32">
        <f t="shared" si="22"/>
        <v>0</v>
      </c>
      <c r="BS16" s="233">
        <f>SUMIFS(зф!$G:$G,зф!$B:$B,$CG16,зф!$C:$C,BS$24)</f>
        <v>0</v>
      </c>
      <c r="BT16" s="233">
        <f>SUMIFS(зф!$J:$J,зф!$B:$B,$CG16,зф!$C:$C,BS$24)</f>
        <v>0</v>
      </c>
      <c r="BU16" s="32">
        <f t="shared" si="23"/>
        <v>0</v>
      </c>
      <c r="BV16" s="233">
        <f>SUMIFS(зф!$G:$G,зф!$B:$B,$CG16,зф!$C:$C,BV$24)</f>
        <v>0</v>
      </c>
      <c r="BW16" s="233">
        <f>SUMIFS(зф!$J:$J,зф!$B:$B,$CG16,зф!$C:$C,BV$24)</f>
        <v>0</v>
      </c>
      <c r="BX16" s="32">
        <f t="shared" si="24"/>
        <v>0</v>
      </c>
      <c r="BY16" s="33">
        <f>SUMIF($B$4:$BX$4,BY$4,$B16:$BX16)</f>
        <v>2793500</v>
      </c>
      <c r="BZ16" s="33">
        <f t="shared" si="25"/>
        <v>2570563.5099999998</v>
      </c>
      <c r="CA16" s="32">
        <f t="shared" si="26"/>
        <v>92.019456237694641</v>
      </c>
      <c r="CC16" s="234">
        <f>SUMIFS(зф!$G:$G,зф!$C:$C,$CG16)</f>
        <v>3089900</v>
      </c>
      <c r="CD16" s="34">
        <f>SUMIFS(зф!$J:$J,зф!$C:$C,$CG16)</f>
        <v>2719455.35</v>
      </c>
      <c r="CE16" s="235">
        <f>CC16-BY16-ср_зф_трансферти!E17</f>
        <v>0</v>
      </c>
      <c r="CF16" s="235">
        <f>CD16-BZ16-ср_зф_трансферти!F17</f>
        <v>3.2014213502407074E-10</v>
      </c>
      <c r="CG16" s="236">
        <v>11316516000</v>
      </c>
    </row>
    <row r="17" spans="1:85" s="34" customFormat="1" ht="15" customHeight="1" x14ac:dyDescent="0.3">
      <c r="A17" s="30" t="s">
        <v>126</v>
      </c>
      <c r="B17" s="31">
        <f>SUMIFS(зф!$G:$G,зф!$B:$B,$CG17,зф!$C:$C,B$24)</f>
        <v>745660</v>
      </c>
      <c r="C17" s="31">
        <f>SUMIFS(зф!$J:$J,зф!$B:$B,$CG17,зф!$C:$C,B$24)</f>
        <v>729431.17</v>
      </c>
      <c r="D17" s="32">
        <f t="shared" si="0"/>
        <v>97.823561676903694</v>
      </c>
      <c r="E17" s="31">
        <f>SUMIFS(зф!$G:$G,зф!$B:$B,$CG17,зф!$C:$C,E$24)</f>
        <v>0</v>
      </c>
      <c r="F17" s="31">
        <f>SUMIFS(зф!$J:$J,зф!$B:$B,$CG17,зф!$C:$C,E$24)</f>
        <v>0</v>
      </c>
      <c r="G17" s="32">
        <f t="shared" si="1"/>
        <v>0</v>
      </c>
      <c r="H17" s="31">
        <f>SUMIFS(зф!$G:$G,зф!$B:$B,$CG17,зф!$C:$C,H$24)</f>
        <v>0</v>
      </c>
      <c r="I17" s="31">
        <f>SUMIFS(зф!$J:$J,зф!$B:$B,$CG17,зф!$C:$C,H$24)</f>
        <v>0</v>
      </c>
      <c r="J17" s="32">
        <f t="shared" si="2"/>
        <v>0</v>
      </c>
      <c r="K17" s="31">
        <f>SUMIFS(зф!$G:$G,зф!$B:$B,$CG17,зф!$C:$C,K$24)</f>
        <v>45200</v>
      </c>
      <c r="L17" s="31">
        <f>SUMIFS(зф!$J:$J,зф!$B:$B,$CG17,зф!$C:$C,K$24)</f>
        <v>42646.99</v>
      </c>
      <c r="M17" s="32">
        <f t="shared" si="3"/>
        <v>94.35174778761062</v>
      </c>
      <c r="N17" s="31">
        <f>SUMIFS(зф!$G:$G,зф!$B:$B,$CG17,зф!$C:$C,N$24)</f>
        <v>0</v>
      </c>
      <c r="O17" s="31">
        <f>SUMIFS(зф!$J:$J,зф!$B:$B,$CG17,зф!$C:$C,N$24)</f>
        <v>0</v>
      </c>
      <c r="P17" s="32">
        <f t="shared" si="4"/>
        <v>0</v>
      </c>
      <c r="Q17" s="31">
        <f>SUMIFS(зф!$G:$G,зф!$B:$B,$CG17,зф!$C:$C,Q$24)</f>
        <v>0</v>
      </c>
      <c r="R17" s="31">
        <f>SUMIFS(зф!$J:$J,зф!$B:$B,$CG17,зф!$C:$C,Q$24)</f>
        <v>0</v>
      </c>
      <c r="S17" s="32">
        <f t="shared" si="5"/>
        <v>0</v>
      </c>
      <c r="T17" s="31">
        <f>SUMIFS(зф!$G:$G,зф!$B:$B,$CG17,зф!$C:$C,T$24)</f>
        <v>0</v>
      </c>
      <c r="U17" s="31">
        <f>SUMIFS(зф!$J:$J,зф!$B:$B,$CG17,зф!$C:$C,T$24)</f>
        <v>0</v>
      </c>
      <c r="V17" s="32">
        <f t="shared" si="6"/>
        <v>0</v>
      </c>
      <c r="W17" s="31">
        <f>SUMIFS(зф!$G:$G,зф!$B:$B,$CG17,зф!$C:$C,W$24)</f>
        <v>156550</v>
      </c>
      <c r="X17" s="31">
        <f>SUMIFS(зф!$J:$J,зф!$B:$B,$CG17,зф!$C:$C,W$24)</f>
        <v>154672.72</v>
      </c>
      <c r="Y17" s="32">
        <f t="shared" si="7"/>
        <v>98.800843181092304</v>
      </c>
      <c r="Z17" s="31">
        <f>SUMIFS(зф!$G:$G,зф!$B:$B,$CG17,зф!$C:$C,Z$24)</f>
        <v>0</v>
      </c>
      <c r="AA17" s="31">
        <f>SUMIFS(зф!$J:$J,зф!$B:$B,$CG17,зф!$C:$C,Z$24)</f>
        <v>0</v>
      </c>
      <c r="AB17" s="32">
        <f t="shared" si="8"/>
        <v>0</v>
      </c>
      <c r="AC17" s="31">
        <f>SUMIFS(зф!$G:$G,зф!$B:$B,$CG17,зф!$C:$C,AC$24)</f>
        <v>0</v>
      </c>
      <c r="AD17" s="31">
        <f>SUMIFS(зф!$J:$J,зф!$B:$B,$CG17,зф!$C:$C,AC$24)</f>
        <v>0</v>
      </c>
      <c r="AE17" s="32">
        <f t="shared" si="9"/>
        <v>0</v>
      </c>
      <c r="AF17" s="31">
        <f>SUMIFS(зф!$G:$G,зф!$B:$B,$CG17,зф!$C:$C,AF$24)</f>
        <v>10410</v>
      </c>
      <c r="AG17" s="31">
        <f>SUMIFS(зф!$J:$J,зф!$B:$B,$CG17,зф!$C:$C,AF$24)</f>
        <v>10009.450000000001</v>
      </c>
      <c r="AH17" s="32">
        <f t="shared" si="10"/>
        <v>96.152257444764658</v>
      </c>
      <c r="AI17" s="31">
        <f>SUMIFS(зф!$G:$G,зф!$B:$B,$CG17,зф!$C:$C,AI$24)</f>
        <v>12300</v>
      </c>
      <c r="AJ17" s="31">
        <f>SUMIFS(зф!$J:$J,зф!$B:$B,$CG17,зф!$C:$C,AI$24)</f>
        <v>12300</v>
      </c>
      <c r="AK17" s="32">
        <f t="shared" si="11"/>
        <v>100</v>
      </c>
      <c r="AL17" s="31">
        <f>SUMIFS(зф!$G:$G,зф!$B:$B,$CG17,зф!$C:$C,AL$24)</f>
        <v>0</v>
      </c>
      <c r="AM17" s="31">
        <f>SUMIFS(зф!$J:$J,зф!$B:$B,$CG17,зф!$C:$C,AL$24)</f>
        <v>0</v>
      </c>
      <c r="AN17" s="32">
        <f t="shared" si="12"/>
        <v>0</v>
      </c>
      <c r="AO17" s="31">
        <f>SUMIFS(зф!$G:$G,зф!$B:$B,$CG17,зф!$C:$C,AO$24)</f>
        <v>0</v>
      </c>
      <c r="AP17" s="31">
        <f>SUMIFS(зф!$J:$J,зф!$B:$B,$CG17,зф!$C:$C,AO$24)</f>
        <v>0</v>
      </c>
      <c r="AQ17" s="32">
        <f t="shared" si="13"/>
        <v>0</v>
      </c>
      <c r="AR17" s="31">
        <f>SUMIFS(зф!$G:$G,зф!$B:$B,$CG17,зф!$C:$C,AR$24)</f>
        <v>0</v>
      </c>
      <c r="AS17" s="31">
        <f>SUMIFS(зф!$J:$J,зф!$B:$B,$CG17,зф!$C:$C,AR$24)</f>
        <v>0</v>
      </c>
      <c r="AT17" s="32">
        <f t="shared" si="14"/>
        <v>0</v>
      </c>
      <c r="AU17" s="31">
        <f>SUMIFS(зф!$G:$G,зф!$B:$B,$CG17,зф!$C:$C,AU$24)</f>
        <v>0</v>
      </c>
      <c r="AV17" s="31">
        <f>SUMIFS(зф!$J:$J,зф!$B:$B,$CG17,зф!$C:$C,AU$24)</f>
        <v>0</v>
      </c>
      <c r="AW17" s="32">
        <f t="shared" si="15"/>
        <v>0</v>
      </c>
      <c r="AX17" s="31">
        <f>SUMIFS(зф!$G:$G,зф!$B:$B,$CG17,зф!$C:$C,AX$24)</f>
        <v>0</v>
      </c>
      <c r="AY17" s="31">
        <f>SUMIFS(зф!$J:$J,зф!$B:$B,$CG17,зф!$C:$C,AX$24)</f>
        <v>0</v>
      </c>
      <c r="AZ17" s="32">
        <f t="shared" si="16"/>
        <v>0</v>
      </c>
      <c r="BA17" s="31">
        <f>SUMIFS(зф!$G:$G,зф!$B:$B,$CG17,зф!$C:$C,BA$24)</f>
        <v>0</v>
      </c>
      <c r="BB17" s="31">
        <f>SUMIFS(зф!$J:$J,зф!$B:$B,$CG17,зф!$C:$C,BA$24)</f>
        <v>0</v>
      </c>
      <c r="BC17" s="32">
        <f t="shared" si="17"/>
        <v>0</v>
      </c>
      <c r="BD17" s="31">
        <f>SUMIFS(зф!$G:$G,зф!$B:$B,$CG17,зф!$C:$C,BD$24)</f>
        <v>0</v>
      </c>
      <c r="BE17" s="31">
        <f>SUMIFS(зф!$J:$J,зф!$B:$B,$CG17,зф!$C:$C,BD$24)</f>
        <v>0</v>
      </c>
      <c r="BF17" s="32">
        <f t="shared" si="18"/>
        <v>0</v>
      </c>
      <c r="BG17" s="31">
        <f>SUMIFS(зф!$G:$G,зф!$B:$B,$CG17,зф!$C:$C,BG$24)</f>
        <v>0</v>
      </c>
      <c r="BH17" s="31">
        <f>SUMIFS(зф!$J:$J,зф!$B:$B,$CG17,зф!$C:$C,BG$24)</f>
        <v>0</v>
      </c>
      <c r="BI17" s="32">
        <f t="shared" si="19"/>
        <v>0</v>
      </c>
      <c r="BJ17" s="31">
        <f>SUMIFS(зф!$G:$G,зф!$B:$B,$CG17,зф!$C:$C,BJ$24)</f>
        <v>0</v>
      </c>
      <c r="BK17" s="31">
        <f>SUMIFS(зф!$J:$J,зф!$B:$B,$CG17,зф!$C:$C,BJ$24)</f>
        <v>0</v>
      </c>
      <c r="BL17" s="32">
        <f t="shared" si="20"/>
        <v>0</v>
      </c>
      <c r="BM17" s="31">
        <f>SUMIFS(зф!$G:$G,зф!$B:$B,$CG17,зф!$C:$C,BM$24)</f>
        <v>0</v>
      </c>
      <c r="BN17" s="31">
        <f>SUMIFS(зф!$J:$J,зф!$B:$B,$CG17,зф!$C:$C,BM$24)</f>
        <v>0</v>
      </c>
      <c r="BO17" s="32">
        <f t="shared" si="21"/>
        <v>0</v>
      </c>
      <c r="BP17" s="31">
        <f>SUMIFS(зф!$G:$G,зф!$B:$B,$CG17,зф!$C:$C,BP$24)</f>
        <v>0</v>
      </c>
      <c r="BQ17" s="31">
        <f>SUMIFS(зф!$J:$J,зф!$B:$B,$CG17,зф!$C:$C,BP$24)</f>
        <v>0</v>
      </c>
      <c r="BR17" s="32">
        <f t="shared" si="22"/>
        <v>0</v>
      </c>
      <c r="BS17" s="31">
        <f>SUMIFS(зф!$G:$G,зф!$B:$B,$CG17,зф!$C:$C,BS$24)</f>
        <v>0</v>
      </c>
      <c r="BT17" s="31">
        <f>SUMIFS(зф!$J:$J,зф!$B:$B,$CG17,зф!$C:$C,BS$24)</f>
        <v>0</v>
      </c>
      <c r="BU17" s="32">
        <f t="shared" si="23"/>
        <v>0</v>
      </c>
      <c r="BV17" s="31">
        <f>SUMIFS(зф!$G:$G,зф!$B:$B,$CG17,зф!$C:$C,BV$24)</f>
        <v>0</v>
      </c>
      <c r="BW17" s="31">
        <f>SUMIFS(зф!$J:$J,зф!$B:$B,$CG17,зф!$C:$C,BV$24)</f>
        <v>0</v>
      </c>
      <c r="BX17" s="32">
        <f t="shared" si="24"/>
        <v>0</v>
      </c>
      <c r="BY17" s="33">
        <f t="shared" si="27"/>
        <v>970120</v>
      </c>
      <c r="BZ17" s="33">
        <f t="shared" si="25"/>
        <v>949060.33</v>
      </c>
      <c r="CA17" s="32">
        <f t="shared" si="26"/>
        <v>97.829168556467238</v>
      </c>
      <c r="CC17" s="25">
        <f>SUMIFS(зф!$G:$G,зф!$C:$C,$CG17)</f>
        <v>1002670</v>
      </c>
      <c r="CD17" s="35">
        <f>SUMIFS(зф!$J:$J,зф!$C:$C,$CG17)</f>
        <v>980110.33</v>
      </c>
      <c r="CE17" s="36">
        <f>CC17-BY17-ср_зф_трансферти!E18</f>
        <v>0</v>
      </c>
      <c r="CF17" s="37">
        <f>CD17-BZ17-ср_зф_трансферти!F18</f>
        <v>0</v>
      </c>
      <c r="CG17" s="38">
        <v>11316520000</v>
      </c>
    </row>
    <row r="18" spans="1:85" s="34" customFormat="1" ht="15" customHeight="1" x14ac:dyDescent="0.3">
      <c r="A18" s="30" t="s">
        <v>127</v>
      </c>
      <c r="B18" s="31">
        <f>SUMIFS(зф!$G:$G,зф!$B:$B,$CG18,зф!$C:$C,B$24)</f>
        <v>1568850</v>
      </c>
      <c r="C18" s="31">
        <f>SUMIFS(зф!$J:$J,зф!$B:$B,$CG18,зф!$C:$C,B$24)</f>
        <v>1451535.06</v>
      </c>
      <c r="D18" s="32">
        <f t="shared" si="0"/>
        <v>92.52223348312458</v>
      </c>
      <c r="E18" s="31">
        <f>SUMIFS(зф!$G:$G,зф!$B:$B,$CG18,зф!$C:$C,E$24)</f>
        <v>38000</v>
      </c>
      <c r="F18" s="31">
        <f>SUMIFS(зф!$J:$J,зф!$B:$B,$CG18,зф!$C:$C,E$24)</f>
        <v>25499.06</v>
      </c>
      <c r="G18" s="32">
        <f t="shared" si="1"/>
        <v>67.102789473684211</v>
      </c>
      <c r="H18" s="31">
        <f>SUMIFS(зф!$G:$G,зф!$B:$B,$CG18,зф!$C:$C,H$24)</f>
        <v>0</v>
      </c>
      <c r="I18" s="31">
        <f>SUMIFS(зф!$J:$J,зф!$B:$B,$CG18,зф!$C:$C,H$24)</f>
        <v>0</v>
      </c>
      <c r="J18" s="32">
        <f t="shared" si="2"/>
        <v>0</v>
      </c>
      <c r="K18" s="31">
        <f>SUMIFS(зф!$G:$G,зф!$B:$B,$CG18,зф!$C:$C,K$24)</f>
        <v>1626920</v>
      </c>
      <c r="L18" s="31">
        <f>SUMIFS(зф!$J:$J,зф!$B:$B,$CG18,зф!$C:$C,K$24)</f>
        <v>1328234.3600000001</v>
      </c>
      <c r="M18" s="32">
        <f t="shared" si="3"/>
        <v>81.64103705160673</v>
      </c>
      <c r="N18" s="31">
        <f>SUMIFS(зф!$G:$G,зф!$B:$B,$CG18,зф!$C:$C,N$24)</f>
        <v>0</v>
      </c>
      <c r="O18" s="31">
        <f>SUMIFS(зф!$J:$J,зф!$B:$B,$CG18,зф!$C:$C,N$24)</f>
        <v>0</v>
      </c>
      <c r="P18" s="32">
        <f t="shared" si="4"/>
        <v>0</v>
      </c>
      <c r="Q18" s="31">
        <f>SUMIFS(зф!$G:$G,зф!$B:$B,$CG18,зф!$C:$C,Q$24)</f>
        <v>0</v>
      </c>
      <c r="R18" s="31">
        <f>SUMIFS(зф!$J:$J,зф!$B:$B,$CG18,зф!$C:$C,Q$24)</f>
        <v>0</v>
      </c>
      <c r="S18" s="32">
        <f t="shared" si="5"/>
        <v>0</v>
      </c>
      <c r="T18" s="31">
        <f>SUMIFS(зф!$G:$G,зф!$B:$B,$CG18,зф!$C:$C,T$24)</f>
        <v>17000</v>
      </c>
      <c r="U18" s="31">
        <f>SUMIFS(зф!$J:$J,зф!$B:$B,$CG18,зф!$C:$C,T$24)</f>
        <v>1000</v>
      </c>
      <c r="V18" s="32">
        <f t="shared" si="6"/>
        <v>5.8823529411764701</v>
      </c>
      <c r="W18" s="31">
        <f>SUMIFS(зф!$G:$G,зф!$B:$B,$CG18,зф!$C:$C,W$24)</f>
        <v>85360</v>
      </c>
      <c r="X18" s="31">
        <f>SUMIFS(зф!$J:$J,зф!$B:$B,$CG18,зф!$C:$C,W$24)</f>
        <v>53690.14</v>
      </c>
      <c r="Y18" s="32">
        <f t="shared" si="7"/>
        <v>62.89847703842549</v>
      </c>
      <c r="Z18" s="31">
        <f>SUMIFS(зф!$G:$G,зф!$B:$B,$CG18,зф!$C:$C,Z$24)</f>
        <v>27040</v>
      </c>
      <c r="AA18" s="31">
        <f>SUMIFS(зф!$J:$J,зф!$B:$B,$CG18,зф!$C:$C,Z$24)</f>
        <v>18284.47</v>
      </c>
      <c r="AB18" s="32">
        <f t="shared" si="8"/>
        <v>67.620081360946756</v>
      </c>
      <c r="AC18" s="31">
        <f>SUMIFS(зф!$G:$G,зф!$B:$B,$CG18,зф!$C:$C,AC$24)</f>
        <v>0</v>
      </c>
      <c r="AD18" s="31">
        <f>SUMIFS(зф!$J:$J,зф!$B:$B,$CG18,зф!$C:$C,AC$24)</f>
        <v>0</v>
      </c>
      <c r="AE18" s="32">
        <f t="shared" si="9"/>
        <v>0</v>
      </c>
      <c r="AF18" s="31">
        <f>SUMIFS(зф!$G:$G,зф!$B:$B,$CG18,зф!$C:$C,AF$24)</f>
        <v>28160</v>
      </c>
      <c r="AG18" s="31">
        <f>SUMIFS(зф!$J:$J,зф!$B:$B,$CG18,зф!$C:$C,AF$24)</f>
        <v>27000</v>
      </c>
      <c r="AH18" s="32">
        <f t="shared" si="10"/>
        <v>95.880681818181827</v>
      </c>
      <c r="AI18" s="31">
        <f>SUMIFS(зф!$G:$G,зф!$B:$B,$CG18,зф!$C:$C,AI$24)</f>
        <v>0</v>
      </c>
      <c r="AJ18" s="31">
        <f>SUMIFS(зф!$J:$J,зф!$B:$B,$CG18,зф!$C:$C,AI$24)</f>
        <v>0</v>
      </c>
      <c r="AK18" s="32">
        <f t="shared" si="11"/>
        <v>0</v>
      </c>
      <c r="AL18" s="31">
        <f>SUMIFS(зф!$G:$G,зф!$B:$B,$CG18,зф!$C:$C,AL$24)</f>
        <v>0</v>
      </c>
      <c r="AM18" s="31">
        <f>SUMIFS(зф!$J:$J,зф!$B:$B,$CG18,зф!$C:$C,AL$24)</f>
        <v>0</v>
      </c>
      <c r="AN18" s="32">
        <f t="shared" si="12"/>
        <v>0</v>
      </c>
      <c r="AO18" s="31">
        <f>SUMIFS(зф!$G:$G,зф!$B:$B,$CG18,зф!$C:$C,AO$24)</f>
        <v>0</v>
      </c>
      <c r="AP18" s="31">
        <f>SUMIFS(зф!$J:$J,зф!$B:$B,$CG18,зф!$C:$C,AO$24)</f>
        <v>0</v>
      </c>
      <c r="AQ18" s="32">
        <f t="shared" si="13"/>
        <v>0</v>
      </c>
      <c r="AR18" s="31">
        <f>SUMIFS(зф!$G:$G,зф!$B:$B,$CG18,зф!$C:$C,AR$24)</f>
        <v>0</v>
      </c>
      <c r="AS18" s="31">
        <f>SUMIFS(зф!$J:$J,зф!$B:$B,$CG18,зф!$C:$C,AR$24)</f>
        <v>0</v>
      </c>
      <c r="AT18" s="32">
        <f t="shared" si="14"/>
        <v>0</v>
      </c>
      <c r="AU18" s="31">
        <f>SUMIFS(зф!$G:$G,зф!$B:$B,$CG18,зф!$C:$C,AU$24)</f>
        <v>0</v>
      </c>
      <c r="AV18" s="31">
        <f>SUMIFS(зф!$J:$J,зф!$B:$B,$CG18,зф!$C:$C,AU$24)</f>
        <v>0</v>
      </c>
      <c r="AW18" s="32">
        <f t="shared" si="15"/>
        <v>0</v>
      </c>
      <c r="AX18" s="31">
        <f>SUMIFS(зф!$G:$G,зф!$B:$B,$CG18,зф!$C:$C,AX$24)</f>
        <v>0</v>
      </c>
      <c r="AY18" s="31">
        <f>SUMIFS(зф!$J:$J,зф!$B:$B,$CG18,зф!$C:$C,AX$24)</f>
        <v>0</v>
      </c>
      <c r="AZ18" s="32">
        <f t="shared" si="16"/>
        <v>0</v>
      </c>
      <c r="BA18" s="31">
        <f>SUMIFS(зф!$G:$G,зф!$B:$B,$CG18,зф!$C:$C,BA$24)</f>
        <v>0</v>
      </c>
      <c r="BB18" s="31">
        <f>SUMIFS(зф!$J:$J,зф!$B:$B,$CG18,зф!$C:$C,BA$24)</f>
        <v>0</v>
      </c>
      <c r="BC18" s="32">
        <f t="shared" si="17"/>
        <v>0</v>
      </c>
      <c r="BD18" s="31">
        <f>SUMIFS(зф!$G:$G,зф!$B:$B,$CG18,зф!$C:$C,BD$24)</f>
        <v>0</v>
      </c>
      <c r="BE18" s="31">
        <f>SUMIFS(зф!$J:$J,зф!$B:$B,$CG18,зф!$C:$C,BD$24)</f>
        <v>0</v>
      </c>
      <c r="BF18" s="32">
        <f t="shared" si="18"/>
        <v>0</v>
      </c>
      <c r="BG18" s="31">
        <f>SUMIFS(зф!$G:$G,зф!$B:$B,$CG18,зф!$C:$C,BG$24)</f>
        <v>0</v>
      </c>
      <c r="BH18" s="31">
        <f>SUMIFS(зф!$J:$J,зф!$B:$B,$CG18,зф!$C:$C,BG$24)</f>
        <v>0</v>
      </c>
      <c r="BI18" s="32">
        <f t="shared" si="19"/>
        <v>0</v>
      </c>
      <c r="BJ18" s="31">
        <f>SUMIFS(зф!$G:$G,зф!$B:$B,$CG18,зф!$C:$C,BJ$24)</f>
        <v>0</v>
      </c>
      <c r="BK18" s="31">
        <f>SUMIFS(зф!$J:$J,зф!$B:$B,$CG18,зф!$C:$C,BJ$24)</f>
        <v>0</v>
      </c>
      <c r="BL18" s="32">
        <f t="shared" si="20"/>
        <v>0</v>
      </c>
      <c r="BM18" s="31">
        <f>SUMIFS(зф!$G:$G,зф!$B:$B,$CG18,зф!$C:$C,BM$24)</f>
        <v>0</v>
      </c>
      <c r="BN18" s="31">
        <f>SUMIFS(зф!$J:$J,зф!$B:$B,$CG18,зф!$C:$C,BM$24)</f>
        <v>0</v>
      </c>
      <c r="BO18" s="32">
        <f t="shared" si="21"/>
        <v>0</v>
      </c>
      <c r="BP18" s="31">
        <f>SUMIFS(зф!$G:$G,зф!$B:$B,$CG18,зф!$C:$C,BP$24)</f>
        <v>0</v>
      </c>
      <c r="BQ18" s="31">
        <f>SUMIFS(зф!$J:$J,зф!$B:$B,$CG18,зф!$C:$C,BP$24)</f>
        <v>0</v>
      </c>
      <c r="BR18" s="32">
        <f t="shared" si="22"/>
        <v>0</v>
      </c>
      <c r="BS18" s="31">
        <f>SUMIFS(зф!$G:$G,зф!$B:$B,$CG18,зф!$C:$C,BS$24)</f>
        <v>0</v>
      </c>
      <c r="BT18" s="31">
        <f>SUMIFS(зф!$J:$J,зф!$B:$B,$CG18,зф!$C:$C,BS$24)</f>
        <v>0</v>
      </c>
      <c r="BU18" s="32">
        <f t="shared" si="23"/>
        <v>0</v>
      </c>
      <c r="BV18" s="31">
        <f>SUMIFS(зф!$G:$G,зф!$B:$B,$CG18,зф!$C:$C,BV$24)</f>
        <v>0</v>
      </c>
      <c r="BW18" s="31">
        <f>SUMIFS(зф!$J:$J,зф!$B:$B,$CG18,зф!$C:$C,BV$24)</f>
        <v>0</v>
      </c>
      <c r="BX18" s="32">
        <f t="shared" si="24"/>
        <v>0</v>
      </c>
      <c r="BY18" s="33">
        <f t="shared" si="27"/>
        <v>3391330</v>
      </c>
      <c r="BZ18" s="33">
        <f t="shared" si="25"/>
        <v>2905243.0900000008</v>
      </c>
      <c r="CA18" s="32">
        <f t="shared" si="26"/>
        <v>85.666776456434519</v>
      </c>
      <c r="CC18" s="25">
        <f>SUMIFS(зф!$G:$G,зф!$C:$C,$CG18)</f>
        <v>3417330</v>
      </c>
      <c r="CD18" s="35">
        <f>SUMIFS(зф!$J:$J,зф!$C:$C,$CG18)</f>
        <v>2931243.09</v>
      </c>
      <c r="CE18" s="36">
        <f>CC18-BY18-ср_зф_трансферти!E19</f>
        <v>0</v>
      </c>
      <c r="CF18" s="37">
        <f>CD18-BZ18-ср_зф_трансферти!F19</f>
        <v>-9.3132257461547852E-10</v>
      </c>
      <c r="CG18" s="38">
        <v>11316521000</v>
      </c>
    </row>
    <row r="19" spans="1:85" s="34" customFormat="1" ht="15" customHeight="1" x14ac:dyDescent="0.3">
      <c r="A19" s="30" t="s">
        <v>128</v>
      </c>
      <c r="B19" s="31">
        <f>SUMIFS(зф!$G:$G,зф!$B:$B,$CG19,зф!$C:$C,B$24)</f>
        <v>2040600</v>
      </c>
      <c r="C19" s="31">
        <f>SUMIFS(зф!$J:$J,зф!$B:$B,$CG19,зф!$C:$C,B$24)</f>
        <v>1824662.82</v>
      </c>
      <c r="D19" s="32">
        <f t="shared" si="0"/>
        <v>89.417956483387243</v>
      </c>
      <c r="E19" s="31">
        <f>SUMIFS(зф!$G:$G,зф!$B:$B,$CG19,зф!$C:$C,E$24)</f>
        <v>0</v>
      </c>
      <c r="F19" s="31">
        <f>SUMIFS(зф!$J:$J,зф!$B:$B,$CG19,зф!$C:$C,E$24)</f>
        <v>0</v>
      </c>
      <c r="G19" s="32">
        <f t="shared" si="1"/>
        <v>0</v>
      </c>
      <c r="H19" s="31">
        <f>SUMIFS(зф!$G:$G,зф!$B:$B,$CG19,зф!$C:$C,H$24)</f>
        <v>0</v>
      </c>
      <c r="I19" s="31">
        <f>SUMIFS(зф!$J:$J,зф!$B:$B,$CG19,зф!$C:$C,H$24)</f>
        <v>0</v>
      </c>
      <c r="J19" s="32">
        <f t="shared" si="2"/>
        <v>0</v>
      </c>
      <c r="K19" s="31">
        <f>SUMIFS(зф!$G:$G,зф!$B:$B,$CG19,зф!$C:$C,K$24)</f>
        <v>2409140</v>
      </c>
      <c r="L19" s="31">
        <f>SUMIFS(зф!$J:$J,зф!$B:$B,$CG19,зф!$C:$C,K$24)</f>
        <v>2296569.04</v>
      </c>
      <c r="M19" s="32">
        <f t="shared" si="3"/>
        <v>95.327338386312135</v>
      </c>
      <c r="N19" s="31">
        <f>SUMIFS(зф!$G:$G,зф!$B:$B,$CG19,зф!$C:$C,N$24)</f>
        <v>0</v>
      </c>
      <c r="O19" s="31">
        <f>SUMIFS(зф!$J:$J,зф!$B:$B,$CG19,зф!$C:$C,N$24)</f>
        <v>0</v>
      </c>
      <c r="P19" s="32">
        <f t="shared" si="4"/>
        <v>0</v>
      </c>
      <c r="Q19" s="31">
        <f>SUMIFS(зф!$G:$G,зф!$B:$B,$CG19,зф!$C:$C,Q$24)</f>
        <v>51880</v>
      </c>
      <c r="R19" s="31">
        <f>SUMIFS(зф!$J:$J,зф!$B:$B,$CG19,зф!$C:$C,Q$24)</f>
        <v>48290.17</v>
      </c>
      <c r="S19" s="32">
        <f t="shared" si="5"/>
        <v>93.080512721665372</v>
      </c>
      <c r="T19" s="31">
        <f>SUMIFS(зф!$G:$G,зф!$B:$B,$CG19,зф!$C:$C,T$24)</f>
        <v>40000</v>
      </c>
      <c r="U19" s="31">
        <f>SUMIFS(зф!$J:$J,зф!$B:$B,$CG19,зф!$C:$C,T$24)</f>
        <v>38000</v>
      </c>
      <c r="V19" s="32">
        <f t="shared" si="6"/>
        <v>95</v>
      </c>
      <c r="W19" s="31">
        <f>SUMIFS(зф!$G:$G,зф!$B:$B,$CG19,зф!$C:$C,W$24)</f>
        <v>661100</v>
      </c>
      <c r="X19" s="31">
        <f>SUMIFS(зф!$J:$J,зф!$B:$B,$CG19,зф!$C:$C,W$24)</f>
        <v>632366.19999999995</v>
      </c>
      <c r="Y19" s="32">
        <f t="shared" si="7"/>
        <v>95.653637876266814</v>
      </c>
      <c r="Z19" s="31">
        <f>SUMIFS(зф!$G:$G,зф!$B:$B,$CG19,зф!$C:$C,Z$24)</f>
        <v>0</v>
      </c>
      <c r="AA19" s="31">
        <f>SUMIFS(зф!$J:$J,зф!$B:$B,$CG19,зф!$C:$C,Z$24)</f>
        <v>0</v>
      </c>
      <c r="AB19" s="32">
        <f t="shared" si="8"/>
        <v>0</v>
      </c>
      <c r="AC19" s="31">
        <f>SUMIFS(зф!$G:$G,зф!$B:$B,$CG19,зф!$C:$C,AC$24)</f>
        <v>0</v>
      </c>
      <c r="AD19" s="31">
        <f>SUMIFS(зф!$J:$J,зф!$B:$B,$CG19,зф!$C:$C,AC$24)</f>
        <v>0</v>
      </c>
      <c r="AE19" s="32">
        <f t="shared" si="9"/>
        <v>0</v>
      </c>
      <c r="AF19" s="31">
        <f>SUMIFS(зф!$G:$G,зф!$B:$B,$CG19,зф!$C:$C,AF$24)</f>
        <v>125940</v>
      </c>
      <c r="AG19" s="31">
        <f>SUMIFS(зф!$J:$J,зф!$B:$B,$CG19,зф!$C:$C,AF$24)</f>
        <v>111530.17</v>
      </c>
      <c r="AH19" s="32">
        <f t="shared" si="10"/>
        <v>88.558178497697313</v>
      </c>
      <c r="AI19" s="31">
        <f>SUMIFS(зф!$G:$G,зф!$B:$B,$CG19,зф!$C:$C,AI$24)</f>
        <v>0</v>
      </c>
      <c r="AJ19" s="31">
        <f>SUMIFS(зф!$J:$J,зф!$B:$B,$CG19,зф!$C:$C,AI$24)</f>
        <v>0</v>
      </c>
      <c r="AK19" s="32">
        <f t="shared" si="11"/>
        <v>0</v>
      </c>
      <c r="AL19" s="31">
        <f>SUMIFS(зф!$G:$G,зф!$B:$B,$CG19,зф!$C:$C,AL$24)</f>
        <v>0</v>
      </c>
      <c r="AM19" s="31">
        <f>SUMIFS(зф!$J:$J,зф!$B:$B,$CG19,зф!$C:$C,AL$24)</f>
        <v>0</v>
      </c>
      <c r="AN19" s="32">
        <f t="shared" si="12"/>
        <v>0</v>
      </c>
      <c r="AO19" s="31">
        <f>SUMIFS(зф!$G:$G,зф!$B:$B,$CG19,зф!$C:$C,AO$24)</f>
        <v>0</v>
      </c>
      <c r="AP19" s="31">
        <f>SUMIFS(зф!$J:$J,зф!$B:$B,$CG19,зф!$C:$C,AO$24)</f>
        <v>0</v>
      </c>
      <c r="AQ19" s="32">
        <f t="shared" si="13"/>
        <v>0</v>
      </c>
      <c r="AR19" s="31">
        <f>SUMIFS(зф!$G:$G,зф!$B:$B,$CG19,зф!$C:$C,AR$24)</f>
        <v>0</v>
      </c>
      <c r="AS19" s="31">
        <f>SUMIFS(зф!$J:$J,зф!$B:$B,$CG19,зф!$C:$C,AR$24)</f>
        <v>0</v>
      </c>
      <c r="AT19" s="32">
        <f t="shared" si="14"/>
        <v>0</v>
      </c>
      <c r="AU19" s="31">
        <f>SUMIFS(зф!$G:$G,зф!$B:$B,$CG19,зф!$C:$C,AU$24)</f>
        <v>0</v>
      </c>
      <c r="AV19" s="31">
        <f>SUMIFS(зф!$J:$J,зф!$B:$B,$CG19,зф!$C:$C,AU$24)</f>
        <v>0</v>
      </c>
      <c r="AW19" s="32">
        <f t="shared" si="15"/>
        <v>0</v>
      </c>
      <c r="AX19" s="31">
        <f>SUMIFS(зф!$G:$G,зф!$B:$B,$CG19,зф!$C:$C,AX$24)</f>
        <v>0</v>
      </c>
      <c r="AY19" s="31">
        <f>SUMIFS(зф!$J:$J,зф!$B:$B,$CG19,зф!$C:$C,AX$24)</f>
        <v>0</v>
      </c>
      <c r="AZ19" s="32">
        <f t="shared" si="16"/>
        <v>0</v>
      </c>
      <c r="BA19" s="31">
        <f>SUMIFS(зф!$G:$G,зф!$B:$B,$CG19,зф!$C:$C,BA$24)</f>
        <v>0</v>
      </c>
      <c r="BB19" s="31">
        <f>SUMIFS(зф!$J:$J,зф!$B:$B,$CG19,зф!$C:$C,BA$24)</f>
        <v>0</v>
      </c>
      <c r="BC19" s="32">
        <f t="shared" si="17"/>
        <v>0</v>
      </c>
      <c r="BD19" s="31">
        <f>SUMIFS(зф!$G:$G,зф!$B:$B,$CG19,зф!$C:$C,BD$24)</f>
        <v>0</v>
      </c>
      <c r="BE19" s="31">
        <f>SUMIFS(зф!$J:$J,зф!$B:$B,$CG19,зф!$C:$C,BD$24)</f>
        <v>0</v>
      </c>
      <c r="BF19" s="32">
        <f t="shared" si="18"/>
        <v>0</v>
      </c>
      <c r="BG19" s="31">
        <f>SUMIFS(зф!$G:$G,зф!$B:$B,$CG19,зф!$C:$C,BG$24)</f>
        <v>0</v>
      </c>
      <c r="BH19" s="31">
        <f>SUMIFS(зф!$J:$J,зф!$B:$B,$CG19,зф!$C:$C,BG$24)</f>
        <v>0</v>
      </c>
      <c r="BI19" s="32">
        <f t="shared" si="19"/>
        <v>0</v>
      </c>
      <c r="BJ19" s="31">
        <f>SUMIFS(зф!$G:$G,зф!$B:$B,$CG19,зф!$C:$C,BJ$24)</f>
        <v>0</v>
      </c>
      <c r="BK19" s="31">
        <f>SUMIFS(зф!$J:$J,зф!$B:$B,$CG19,зф!$C:$C,BJ$24)</f>
        <v>0</v>
      </c>
      <c r="BL19" s="32">
        <f t="shared" si="20"/>
        <v>0</v>
      </c>
      <c r="BM19" s="31">
        <f>SUMIFS(зф!$G:$G,зф!$B:$B,$CG19,зф!$C:$C,BM$24)</f>
        <v>0</v>
      </c>
      <c r="BN19" s="31">
        <f>SUMIFS(зф!$J:$J,зф!$B:$B,$CG19,зф!$C:$C,BM$24)</f>
        <v>0</v>
      </c>
      <c r="BO19" s="32">
        <f t="shared" si="21"/>
        <v>0</v>
      </c>
      <c r="BP19" s="31">
        <f>SUMIFS(зф!$G:$G,зф!$B:$B,$CG19,зф!$C:$C,BP$24)</f>
        <v>0</v>
      </c>
      <c r="BQ19" s="31">
        <f>SUMIFS(зф!$J:$J,зф!$B:$B,$CG19,зф!$C:$C,BP$24)</f>
        <v>0</v>
      </c>
      <c r="BR19" s="32">
        <f t="shared" si="22"/>
        <v>0</v>
      </c>
      <c r="BS19" s="31">
        <f>SUMIFS(зф!$G:$G,зф!$B:$B,$CG19,зф!$C:$C,BS$24)</f>
        <v>0</v>
      </c>
      <c r="BT19" s="31">
        <f>SUMIFS(зф!$J:$J,зф!$B:$B,$CG19,зф!$C:$C,BS$24)</f>
        <v>0</v>
      </c>
      <c r="BU19" s="32">
        <f t="shared" si="23"/>
        <v>0</v>
      </c>
      <c r="BV19" s="31">
        <f>SUMIFS(зф!$G:$G,зф!$B:$B,$CG19,зф!$C:$C,BV$24)</f>
        <v>0</v>
      </c>
      <c r="BW19" s="31">
        <f>SUMIFS(зф!$J:$J,зф!$B:$B,$CG19,зф!$C:$C,BV$24)</f>
        <v>0</v>
      </c>
      <c r="BX19" s="32">
        <f t="shared" si="24"/>
        <v>0</v>
      </c>
      <c r="BY19" s="33">
        <f t="shared" si="27"/>
        <v>5328660</v>
      </c>
      <c r="BZ19" s="33">
        <f t="shared" si="25"/>
        <v>4951418.4000000004</v>
      </c>
      <c r="CA19" s="32">
        <f t="shared" si="26"/>
        <v>92.920516602673104</v>
      </c>
      <c r="CC19" s="25">
        <f>SUMIFS(зф!$G:$G,зф!$C:$C,$CG19)</f>
        <v>5712580</v>
      </c>
      <c r="CD19" s="35">
        <f>SUMIFS(зф!$J:$J,зф!$C:$C,$CG19)</f>
        <v>5243558.8099999996</v>
      </c>
      <c r="CE19" s="36">
        <f>CC19-BY19-ср_зф_трансферти!E20</f>
        <v>0</v>
      </c>
      <c r="CF19" s="37">
        <f>CD19-BZ19-ср_зф_трансферти!F20</f>
        <v>-7.5669959187507629E-10</v>
      </c>
      <c r="CG19" s="38">
        <v>11316522000</v>
      </c>
    </row>
    <row r="20" spans="1:85" s="34" customFormat="1" ht="15" customHeight="1" x14ac:dyDescent="0.3">
      <c r="A20" s="30" t="s">
        <v>129</v>
      </c>
      <c r="B20" s="31">
        <f>SUMIFS(зф!$G:$G,зф!$B:$B,$CG20,зф!$C:$C,B$24)</f>
        <v>1482510</v>
      </c>
      <c r="C20" s="31">
        <f>SUMIFS(зф!$J:$J,зф!$B:$B,$CG20,зф!$C:$C,B$24)</f>
        <v>1335385.98</v>
      </c>
      <c r="D20" s="32">
        <f t="shared" si="0"/>
        <v>90.076018374243688</v>
      </c>
      <c r="E20" s="31">
        <f>SUMIFS(зф!$G:$G,зф!$B:$B,$CG20,зф!$C:$C,E$24)</f>
        <v>30800</v>
      </c>
      <c r="F20" s="31">
        <f>SUMIFS(зф!$J:$J,зф!$B:$B,$CG20,зф!$C:$C,E$24)</f>
        <v>13190</v>
      </c>
      <c r="G20" s="32">
        <f t="shared" si="1"/>
        <v>42.824675324675326</v>
      </c>
      <c r="H20" s="31">
        <f>SUMIFS(зф!$G:$G,зф!$B:$B,$CG20,зф!$C:$C,H$24)</f>
        <v>0</v>
      </c>
      <c r="I20" s="31">
        <f>SUMIFS(зф!$J:$J,зф!$B:$B,$CG20,зф!$C:$C,H$24)</f>
        <v>0</v>
      </c>
      <c r="J20" s="32">
        <f t="shared" si="2"/>
        <v>0</v>
      </c>
      <c r="K20" s="31">
        <f>SUMIFS(зф!$G:$G,зф!$B:$B,$CG20,зф!$C:$C,K$24)</f>
        <v>0</v>
      </c>
      <c r="L20" s="31">
        <f>SUMIFS(зф!$J:$J,зф!$B:$B,$CG20,зф!$C:$C,K$24)</f>
        <v>0</v>
      </c>
      <c r="M20" s="32">
        <f t="shared" si="3"/>
        <v>0</v>
      </c>
      <c r="N20" s="31">
        <f>SUMIFS(зф!$G:$G,зф!$B:$B,$CG20,зф!$C:$C,N$24)</f>
        <v>13000</v>
      </c>
      <c r="O20" s="31">
        <f>SUMIFS(зф!$J:$J,зф!$B:$B,$CG20,зф!$C:$C,N$24)</f>
        <v>10000</v>
      </c>
      <c r="P20" s="32">
        <f t="shared" si="4"/>
        <v>76.923076923076934</v>
      </c>
      <c r="Q20" s="31">
        <f>SUMIFS(зф!$G:$G,зф!$B:$B,$CG20,зф!$C:$C,Q$24)</f>
        <v>0</v>
      </c>
      <c r="R20" s="31">
        <f>SUMIFS(зф!$J:$J,зф!$B:$B,$CG20,зф!$C:$C,Q$24)</f>
        <v>0</v>
      </c>
      <c r="S20" s="32">
        <f t="shared" si="5"/>
        <v>0</v>
      </c>
      <c r="T20" s="31">
        <f>SUMIFS(зф!$G:$G,зф!$B:$B,$CG20,зф!$C:$C,T$24)</f>
        <v>6500</v>
      </c>
      <c r="U20" s="31">
        <f>SUMIFS(зф!$J:$J,зф!$B:$B,$CG20,зф!$C:$C,T$24)</f>
        <v>500</v>
      </c>
      <c r="V20" s="32">
        <f t="shared" si="6"/>
        <v>7.6923076923076925</v>
      </c>
      <c r="W20" s="31">
        <f>SUMIFS(зф!$G:$G,зф!$B:$B,$CG20,зф!$C:$C,W$24)</f>
        <v>497560</v>
      </c>
      <c r="X20" s="31">
        <f>SUMIFS(зф!$J:$J,зф!$B:$B,$CG20,зф!$C:$C,W$24)</f>
        <v>476100.19</v>
      </c>
      <c r="Y20" s="32">
        <f t="shared" si="7"/>
        <v>95.686990513706888</v>
      </c>
      <c r="Z20" s="31">
        <f>SUMIFS(зф!$G:$G,зф!$B:$B,$CG20,зф!$C:$C,Z$24)</f>
        <v>0</v>
      </c>
      <c r="AA20" s="31">
        <f>SUMIFS(зф!$J:$J,зф!$B:$B,$CG20,зф!$C:$C,Z$24)</f>
        <v>0</v>
      </c>
      <c r="AB20" s="32">
        <f t="shared" si="8"/>
        <v>0</v>
      </c>
      <c r="AC20" s="31">
        <f>SUMIFS(зф!$G:$G,зф!$B:$B,$CG20,зф!$C:$C,AC$24)</f>
        <v>14000</v>
      </c>
      <c r="AD20" s="31">
        <f>SUMIFS(зф!$J:$J,зф!$B:$B,$CG20,зф!$C:$C,AC$24)</f>
        <v>13644.79</v>
      </c>
      <c r="AE20" s="32">
        <f t="shared" si="9"/>
        <v>97.462785714285715</v>
      </c>
      <c r="AF20" s="31">
        <f>SUMIFS(зф!$G:$G,зф!$B:$B,$CG20,зф!$C:$C,AF$24)</f>
        <v>120160</v>
      </c>
      <c r="AG20" s="31">
        <f>SUMIFS(зф!$J:$J,зф!$B:$B,$CG20,зф!$C:$C,AF$24)</f>
        <v>75764.679999999993</v>
      </c>
      <c r="AH20" s="32">
        <f t="shared" si="10"/>
        <v>63.053162450066566</v>
      </c>
      <c r="AI20" s="31">
        <f>SUMIFS(зф!$G:$G,зф!$B:$B,$CG20,зф!$C:$C,AI$24)</f>
        <v>0</v>
      </c>
      <c r="AJ20" s="31">
        <f>SUMIFS(зф!$J:$J,зф!$B:$B,$CG20,зф!$C:$C,AI$24)</f>
        <v>0</v>
      </c>
      <c r="AK20" s="32">
        <f t="shared" si="11"/>
        <v>0</v>
      </c>
      <c r="AL20" s="31">
        <f>SUMIFS(зф!$G:$G,зф!$B:$B,$CG20,зф!$C:$C,AL$24)</f>
        <v>0</v>
      </c>
      <c r="AM20" s="31">
        <f>SUMIFS(зф!$J:$J,зф!$B:$B,$CG20,зф!$C:$C,AL$24)</f>
        <v>0</v>
      </c>
      <c r="AN20" s="32">
        <f t="shared" si="12"/>
        <v>0</v>
      </c>
      <c r="AO20" s="31">
        <f>SUMIFS(зф!$G:$G,зф!$B:$B,$CG20,зф!$C:$C,AO$24)</f>
        <v>0</v>
      </c>
      <c r="AP20" s="31">
        <f>SUMIFS(зф!$J:$J,зф!$B:$B,$CG20,зф!$C:$C,AO$24)</f>
        <v>0</v>
      </c>
      <c r="AQ20" s="32">
        <f t="shared" si="13"/>
        <v>0</v>
      </c>
      <c r="AR20" s="31">
        <f>SUMIFS(зф!$G:$G,зф!$B:$B,$CG20,зф!$C:$C,AR$24)</f>
        <v>264240</v>
      </c>
      <c r="AS20" s="31">
        <f>SUMIFS(зф!$J:$J,зф!$B:$B,$CG20,зф!$C:$C,AR$24)</f>
        <v>261128</v>
      </c>
      <c r="AT20" s="32">
        <f t="shared" si="14"/>
        <v>98.822282773236452</v>
      </c>
      <c r="AU20" s="31">
        <f>SUMIFS(зф!$G:$G,зф!$B:$B,$CG20,зф!$C:$C,AU$24)</f>
        <v>0</v>
      </c>
      <c r="AV20" s="31">
        <f>SUMIFS(зф!$J:$J,зф!$B:$B,$CG20,зф!$C:$C,AU$24)</f>
        <v>0</v>
      </c>
      <c r="AW20" s="32">
        <f t="shared" si="15"/>
        <v>0</v>
      </c>
      <c r="AX20" s="31">
        <f>SUMIFS(зф!$G:$G,зф!$B:$B,$CG20,зф!$C:$C,AX$24)</f>
        <v>0</v>
      </c>
      <c r="AY20" s="31">
        <f>SUMIFS(зф!$J:$J,зф!$B:$B,$CG20,зф!$C:$C,AX$24)</f>
        <v>0</v>
      </c>
      <c r="AZ20" s="32">
        <f t="shared" si="16"/>
        <v>0</v>
      </c>
      <c r="BA20" s="31">
        <f>SUMIFS(зф!$G:$G,зф!$B:$B,$CG20,зф!$C:$C,BA$24)</f>
        <v>0</v>
      </c>
      <c r="BB20" s="31">
        <f>SUMIFS(зф!$J:$J,зф!$B:$B,$CG20,зф!$C:$C,BA$24)</f>
        <v>0</v>
      </c>
      <c r="BC20" s="32">
        <f t="shared" si="17"/>
        <v>0</v>
      </c>
      <c r="BD20" s="31">
        <f>SUMIFS(зф!$G:$G,зф!$B:$B,$CG20,зф!$C:$C,BD$24)</f>
        <v>0</v>
      </c>
      <c r="BE20" s="31">
        <f>SUMIFS(зф!$J:$J,зф!$B:$B,$CG20,зф!$C:$C,BD$24)</f>
        <v>0</v>
      </c>
      <c r="BF20" s="32">
        <f t="shared" si="18"/>
        <v>0</v>
      </c>
      <c r="BG20" s="31">
        <f>SUMIFS(зф!$G:$G,зф!$B:$B,$CG20,зф!$C:$C,BG$24)</f>
        <v>0</v>
      </c>
      <c r="BH20" s="31">
        <f>SUMIFS(зф!$J:$J,зф!$B:$B,$CG20,зф!$C:$C,BG$24)</f>
        <v>0</v>
      </c>
      <c r="BI20" s="32">
        <f t="shared" si="19"/>
        <v>0</v>
      </c>
      <c r="BJ20" s="31">
        <f>SUMIFS(зф!$G:$G,зф!$B:$B,$CG20,зф!$C:$C,BJ$24)</f>
        <v>0</v>
      </c>
      <c r="BK20" s="31">
        <f>SUMIFS(зф!$J:$J,зф!$B:$B,$CG20,зф!$C:$C,BJ$24)</f>
        <v>0</v>
      </c>
      <c r="BL20" s="32">
        <f t="shared" si="20"/>
        <v>0</v>
      </c>
      <c r="BM20" s="31">
        <f>SUMIFS(зф!$G:$G,зф!$B:$B,$CG20,зф!$C:$C,BM$24)</f>
        <v>0</v>
      </c>
      <c r="BN20" s="31">
        <f>SUMIFS(зф!$J:$J,зф!$B:$B,$CG20,зф!$C:$C,BM$24)</f>
        <v>0</v>
      </c>
      <c r="BO20" s="32">
        <f t="shared" si="21"/>
        <v>0</v>
      </c>
      <c r="BP20" s="31">
        <f>SUMIFS(зф!$G:$G,зф!$B:$B,$CG20,зф!$C:$C,BP$24)</f>
        <v>0</v>
      </c>
      <c r="BQ20" s="31">
        <f>SUMIFS(зф!$J:$J,зф!$B:$B,$CG20,зф!$C:$C,BP$24)</f>
        <v>0</v>
      </c>
      <c r="BR20" s="32">
        <f t="shared" si="22"/>
        <v>0</v>
      </c>
      <c r="BS20" s="31">
        <f>SUMIFS(зф!$G:$G,зф!$B:$B,$CG20,зф!$C:$C,BS$24)</f>
        <v>0</v>
      </c>
      <c r="BT20" s="31">
        <f>SUMIFS(зф!$J:$J,зф!$B:$B,$CG20,зф!$C:$C,BS$24)</f>
        <v>0</v>
      </c>
      <c r="BU20" s="32">
        <f t="shared" si="23"/>
        <v>0</v>
      </c>
      <c r="BV20" s="31">
        <f>SUMIFS(зф!$G:$G,зф!$B:$B,$CG20,зф!$C:$C,BV$24)</f>
        <v>0</v>
      </c>
      <c r="BW20" s="31">
        <f>SUMIFS(зф!$J:$J,зф!$B:$B,$CG20,зф!$C:$C,BV$24)</f>
        <v>0</v>
      </c>
      <c r="BX20" s="32">
        <f t="shared" si="24"/>
        <v>0</v>
      </c>
      <c r="BY20" s="33">
        <f t="shared" si="27"/>
        <v>2428770</v>
      </c>
      <c r="BZ20" s="33">
        <f t="shared" si="25"/>
        <v>2185713.6399999997</v>
      </c>
      <c r="CA20" s="32">
        <f t="shared" si="26"/>
        <v>89.992615192051929</v>
      </c>
      <c r="CC20" s="25">
        <f>SUMIFS(зф!$G:$G,зф!$C:$C,$CG20)</f>
        <v>2662080</v>
      </c>
      <c r="CD20" s="35">
        <f>SUMIFS(зф!$J:$J,зф!$C:$C,$CG20)</f>
        <v>2348138.62</v>
      </c>
      <c r="CE20" s="36">
        <f>CC20-BY20-ср_зф_трансферти!E21</f>
        <v>0</v>
      </c>
      <c r="CF20" s="37">
        <f>CD20-BZ20-ср_зф_трансферти!F21</f>
        <v>4.3655745685100555E-10</v>
      </c>
      <c r="CG20" s="38">
        <v>11316524000</v>
      </c>
    </row>
    <row r="21" spans="1:85" s="39" customFormat="1" x14ac:dyDescent="0.3">
      <c r="A21" s="40" t="s">
        <v>130</v>
      </c>
      <c r="B21" s="41">
        <f>SUM(B6:B20)</f>
        <v>21182490</v>
      </c>
      <c r="C21" s="41">
        <f>SUM(C6:C20)</f>
        <v>19680629.969999999</v>
      </c>
      <c r="D21" s="41">
        <f t="shared" si="0"/>
        <v>92.909898553002961</v>
      </c>
      <c r="E21" s="41">
        <f>SUM(E6:E20)</f>
        <v>250600</v>
      </c>
      <c r="F21" s="41">
        <f>SUM(F6:F20)</f>
        <v>146123.98000000001</v>
      </c>
      <c r="G21" s="41">
        <f t="shared" si="1"/>
        <v>58.309648842777342</v>
      </c>
      <c r="H21" s="41">
        <f>SUM(H6:H20)</f>
        <v>10000</v>
      </c>
      <c r="I21" s="41">
        <f>SUM(I6:I20)</f>
        <v>2800</v>
      </c>
      <c r="J21" s="41">
        <f t="shared" si="2"/>
        <v>28.000000000000004</v>
      </c>
      <c r="K21" s="41">
        <f>SUM(K6:K20)</f>
        <v>10346657</v>
      </c>
      <c r="L21" s="41">
        <f>SUM(L6:L20)</f>
        <v>9229911.4800000004</v>
      </c>
      <c r="M21" s="41">
        <f t="shared" si="3"/>
        <v>89.206702029457446</v>
      </c>
      <c r="N21" s="41">
        <f>SUM(N6:N20)</f>
        <v>58500</v>
      </c>
      <c r="O21" s="41">
        <f>SUM(O6:O20)</f>
        <v>48000</v>
      </c>
      <c r="P21" s="41">
        <f t="shared" si="4"/>
        <v>82.051282051282044</v>
      </c>
      <c r="Q21" s="41">
        <f>SUM(Q6:Q20)</f>
        <v>103820</v>
      </c>
      <c r="R21" s="41">
        <f>SUM(R6:R20)</f>
        <v>81387.76999999999</v>
      </c>
      <c r="S21" s="41">
        <f t="shared" si="5"/>
        <v>78.393151608553254</v>
      </c>
      <c r="T21" s="41">
        <f>SUM(T6:T20)</f>
        <v>393700</v>
      </c>
      <c r="U21" s="41">
        <f>SUM(U6:U20)</f>
        <v>212150</v>
      </c>
      <c r="V21" s="41">
        <f t="shared" si="6"/>
        <v>53.886207772415538</v>
      </c>
      <c r="W21" s="41">
        <f>SUM(W6:W20)</f>
        <v>4294561</v>
      </c>
      <c r="X21" s="41">
        <f>SUM(X6:X20)</f>
        <v>3659166.03</v>
      </c>
      <c r="Y21" s="41">
        <f t="shared" si="7"/>
        <v>85.204658403967244</v>
      </c>
      <c r="Z21" s="41">
        <f>SUM(Z6:Z20)</f>
        <v>27040</v>
      </c>
      <c r="AA21" s="41">
        <f>SUM(AA6:AA20)</f>
        <v>18284.47</v>
      </c>
      <c r="AB21" s="41">
        <f t="shared" si="8"/>
        <v>67.620081360946756</v>
      </c>
      <c r="AC21" s="41">
        <f>SUM(AC6:AC20)</f>
        <v>776650</v>
      </c>
      <c r="AD21" s="41">
        <f>SUM(AD6:AD20)</f>
        <v>727944.79</v>
      </c>
      <c r="AE21" s="41">
        <f t="shared" si="9"/>
        <v>93.728808343526694</v>
      </c>
      <c r="AF21" s="41">
        <f>SUM(AF6:AF20)</f>
        <v>1627610</v>
      </c>
      <c r="AG21" s="41">
        <f>SUM(AG6:AG20)</f>
        <v>1065235.7100000002</v>
      </c>
      <c r="AH21" s="41">
        <f t="shared" si="10"/>
        <v>65.447847457314722</v>
      </c>
      <c r="AI21" s="41">
        <f>SUM(AI6:AI20)</f>
        <v>67300</v>
      </c>
      <c r="AJ21" s="41">
        <f>SUM(AJ6:AJ20)</f>
        <v>52300</v>
      </c>
      <c r="AK21" s="41">
        <f t="shared" si="11"/>
        <v>77.711738484398225</v>
      </c>
      <c r="AL21" s="41">
        <f>SUM(AL6:AL20)</f>
        <v>0</v>
      </c>
      <c r="AM21" s="41">
        <f>SUM(AM6:AM20)</f>
        <v>0</v>
      </c>
      <c r="AN21" s="41">
        <f t="shared" si="12"/>
        <v>0</v>
      </c>
      <c r="AO21" s="41">
        <f>SUM(AO6:AO20)</f>
        <v>0</v>
      </c>
      <c r="AP21" s="41">
        <f>SUM(AP6:AP20)</f>
        <v>0</v>
      </c>
      <c r="AQ21" s="41">
        <f t="shared" si="13"/>
        <v>0</v>
      </c>
      <c r="AR21" s="41">
        <f>SUM(AR6:AR20)</f>
        <v>1176552</v>
      </c>
      <c r="AS21" s="41">
        <f>SUM(AS6:AS20)</f>
        <v>732020.46</v>
      </c>
      <c r="AT21" s="41">
        <f t="shared" si="14"/>
        <v>62.217433653591172</v>
      </c>
      <c r="AU21" s="41">
        <f>SUM(AU6:AU20)</f>
        <v>15000</v>
      </c>
      <c r="AV21" s="41">
        <f>SUM(AV6:AV20)</f>
        <v>0</v>
      </c>
      <c r="AW21" s="41">
        <f t="shared" si="15"/>
        <v>0</v>
      </c>
      <c r="AX21" s="41">
        <f>SUM(AX6:AX20)</f>
        <v>0</v>
      </c>
      <c r="AY21" s="41">
        <f>SUM(AY6:AY20)</f>
        <v>0</v>
      </c>
      <c r="AZ21" s="41">
        <f t="shared" si="16"/>
        <v>0</v>
      </c>
      <c r="BA21" s="41">
        <f>SUM(BA6:BA20)</f>
        <v>0</v>
      </c>
      <c r="BB21" s="41">
        <f>SUM(BB6:BB20)</f>
        <v>0</v>
      </c>
      <c r="BC21" s="41">
        <f t="shared" si="17"/>
        <v>0</v>
      </c>
      <c r="BD21" s="41">
        <f>SUM(BD6:BD20)</f>
        <v>0</v>
      </c>
      <c r="BE21" s="41">
        <f>SUM(BE6:BE20)</f>
        <v>0</v>
      </c>
      <c r="BF21" s="42">
        <f t="shared" si="18"/>
        <v>0</v>
      </c>
      <c r="BG21" s="41">
        <f>SUM(BG6:BG20)</f>
        <v>0</v>
      </c>
      <c r="BH21" s="41">
        <f>SUM(BH6:BH20)</f>
        <v>0</v>
      </c>
      <c r="BJ21" s="41">
        <f>SUM(BJ6:BJ20)</f>
        <v>0</v>
      </c>
      <c r="BK21" s="41">
        <f>SUM(BK6:BK20)</f>
        <v>0</v>
      </c>
      <c r="BL21" s="41">
        <f t="shared" si="20"/>
        <v>0</v>
      </c>
      <c r="BM21" s="41">
        <f>SUM(BM6:BM20)</f>
        <v>0</v>
      </c>
      <c r="BN21" s="41">
        <f>SUM(BN6:BN20)</f>
        <v>0</v>
      </c>
      <c r="BO21" s="41">
        <f>IF(BM21=0,0,BN21/BM21*100)</f>
        <v>0</v>
      </c>
      <c r="BP21" s="41">
        <f>SUM(BP6:BP20)</f>
        <v>0</v>
      </c>
      <c r="BQ21" s="41">
        <f>SUM(BQ6:BQ20)</f>
        <v>0</v>
      </c>
      <c r="BR21" s="41">
        <f t="shared" si="22"/>
        <v>0</v>
      </c>
      <c r="BS21" s="41">
        <f>SUM(BS6:BS20)</f>
        <v>0</v>
      </c>
      <c r="BT21" s="41">
        <f>SUM(BT6:BT20)</f>
        <v>0</v>
      </c>
      <c r="BU21" s="41">
        <f t="shared" si="23"/>
        <v>0</v>
      </c>
      <c r="BV21" s="41">
        <f>SUM(BV6:BV20)</f>
        <v>0</v>
      </c>
      <c r="BW21" s="41">
        <f>SUM(BW6:BW20)</f>
        <v>0</v>
      </c>
      <c r="BX21" s="41">
        <f t="shared" si="24"/>
        <v>0</v>
      </c>
      <c r="BY21" s="41">
        <f>SUM(BY6:BY20)</f>
        <v>40330480</v>
      </c>
      <c r="BZ21" s="41">
        <f>SUM(BZ6:BZ20)</f>
        <v>35655954.660000004</v>
      </c>
      <c r="CA21" s="41">
        <f t="shared" si="26"/>
        <v>88.409447792339705</v>
      </c>
    </row>
    <row r="22" spans="1:85" s="87" customFormat="1" ht="14.4" hidden="1" x14ac:dyDescent="0.3">
      <c r="B22" s="88">
        <f>B23-B21</f>
        <v>0</v>
      </c>
      <c r="C22" s="88">
        <f>C23-C21</f>
        <v>0</v>
      </c>
      <c r="E22" s="88">
        <f>E23-E21</f>
        <v>0</v>
      </c>
      <c r="F22" s="88">
        <f>F23-F21</f>
        <v>0</v>
      </c>
      <c r="H22" s="88">
        <f>H23-H21</f>
        <v>0</v>
      </c>
      <c r="I22" s="88">
        <f>I23-I21</f>
        <v>0</v>
      </c>
      <c r="K22" s="88">
        <f>K23-K21</f>
        <v>0</v>
      </c>
      <c r="L22" s="88">
        <f>L23-L21</f>
        <v>0</v>
      </c>
      <c r="N22" s="88">
        <f>N23-N21</f>
        <v>0</v>
      </c>
      <c r="O22" s="88">
        <f>O23-O21</f>
        <v>0</v>
      </c>
      <c r="Q22" s="88">
        <f>Q23-Q21</f>
        <v>0</v>
      </c>
      <c r="R22" s="88">
        <f>R23-R21</f>
        <v>0</v>
      </c>
      <c r="T22" s="88">
        <f>T23-T21</f>
        <v>0</v>
      </c>
      <c r="U22" s="88">
        <f>U23-U21</f>
        <v>0</v>
      </c>
      <c r="W22" s="88">
        <f>W23-W21</f>
        <v>0</v>
      </c>
      <c r="X22" s="88">
        <f>X23-X21</f>
        <v>0</v>
      </c>
      <c r="Z22" s="88">
        <f>Z23-Z21</f>
        <v>0</v>
      </c>
      <c r="AA22" s="88">
        <f>AA23-AA21</f>
        <v>0</v>
      </c>
      <c r="AC22" s="88">
        <f>AC23-AC21</f>
        <v>0</v>
      </c>
      <c r="AD22" s="88">
        <f>AD23-AD21</f>
        <v>0</v>
      </c>
      <c r="AF22" s="88">
        <f>AF23-AF21</f>
        <v>0</v>
      </c>
      <c r="AG22" s="88">
        <f>AG23-AG21</f>
        <v>0</v>
      </c>
      <c r="AI22" s="88">
        <f>AI23-AI21</f>
        <v>0</v>
      </c>
      <c r="AJ22" s="88">
        <f>AJ23-AJ21</f>
        <v>0</v>
      </c>
      <c r="AL22" s="88">
        <f>AL23-AL21</f>
        <v>0</v>
      </c>
      <c r="AM22" s="88">
        <f>AM23-AM21</f>
        <v>0</v>
      </c>
      <c r="AO22" s="88">
        <f>AO23-AO21</f>
        <v>0</v>
      </c>
      <c r="AP22" s="88">
        <f>AP23-AP21</f>
        <v>0</v>
      </c>
      <c r="AR22" s="88">
        <f>AR23-AR21</f>
        <v>0</v>
      </c>
      <c r="AS22" s="88">
        <f>AS23-AS21</f>
        <v>0</v>
      </c>
      <c r="AU22" s="88">
        <f>AU23-AU21</f>
        <v>0</v>
      </c>
      <c r="AV22" s="88">
        <f>AV23-AV21</f>
        <v>0</v>
      </c>
      <c r="AX22" s="88">
        <f>AX23-AX21</f>
        <v>0</v>
      </c>
      <c r="AY22" s="88">
        <f>AY23-AY21</f>
        <v>0</v>
      </c>
      <c r="BA22" s="88">
        <f>BA23-BA21</f>
        <v>0</v>
      </c>
      <c r="BB22" s="88">
        <f>BB23-BB21</f>
        <v>0</v>
      </c>
      <c r="BD22" s="88">
        <f>BD23-BD21</f>
        <v>0</v>
      </c>
      <c r="BE22" s="88">
        <f>BE23-BE21</f>
        <v>0</v>
      </c>
      <c r="BG22" s="88">
        <f>BG23-BG21</f>
        <v>0</v>
      </c>
      <c r="BH22" s="88">
        <f>BH23-BH21</f>
        <v>0</v>
      </c>
      <c r="BJ22" s="88">
        <f>BJ23-BJ21</f>
        <v>0</v>
      </c>
      <c r="BK22" s="88">
        <f>BK23-BK21</f>
        <v>0</v>
      </c>
      <c r="BM22" s="88">
        <f>BM23-BM21</f>
        <v>0</v>
      </c>
      <c r="BN22" s="88">
        <f>BN23-BN21</f>
        <v>0</v>
      </c>
      <c r="BP22" s="88">
        <f>BP23-BP21</f>
        <v>0</v>
      </c>
      <c r="BQ22" s="88">
        <f>BQ23-BQ21</f>
        <v>0</v>
      </c>
      <c r="BS22" s="88">
        <f>BS23-BS21</f>
        <v>0</v>
      </c>
      <c r="BT22" s="88">
        <f>BT23-BT21</f>
        <v>0</v>
      </c>
      <c r="BV22" s="88">
        <f>BV23-BV21</f>
        <v>0</v>
      </c>
      <c r="BW22" s="88">
        <f>BW23-BW21</f>
        <v>0</v>
      </c>
    </row>
    <row r="23" spans="1:85" s="43" customFormat="1" hidden="1" x14ac:dyDescent="0.3">
      <c r="B23" s="43">
        <f>SUMIFS(зф!$G:$G,зф!$A:$A,5,зф!$C:$C,B24)</f>
        <v>21182490</v>
      </c>
      <c r="C23" s="43">
        <f>SUMIFS(зф!$J:$J,зф!$A:$A,5,зф!$C:$C,B24)</f>
        <v>19680629.969999999</v>
      </c>
      <c r="E23" s="43">
        <f>SUMIFS(зф!$G:$G,зф!$A:$A,5,зф!$C:$C,E24)</f>
        <v>250600</v>
      </c>
      <c r="F23" s="43">
        <f>SUMIFS(зф!$J:$J,зф!$A:$A,5,зф!$C:$C,E24)</f>
        <v>146123.98000000001</v>
      </c>
      <c r="H23" s="43">
        <f>SUMIFS(зф!$G:$G,зф!$A:$A,5,зф!$C:$C,H24)</f>
        <v>10000</v>
      </c>
      <c r="I23" s="43">
        <f>SUMIFS(зф!$J:$J,зф!$A:$A,5,зф!$C:$C,H24)</f>
        <v>2800</v>
      </c>
      <c r="K23" s="43">
        <f>SUMIFS(зф!$G:$G,зф!$A:$A,5,зф!$C:$C,K24)</f>
        <v>10346657</v>
      </c>
      <c r="L23" s="43">
        <f>SUMIFS(зф!$J:$J,зф!$A:$A,5,зф!$C:$C,K24)</f>
        <v>9229911.4800000004</v>
      </c>
      <c r="N23" s="43">
        <f>SUMIFS(зф!$G:$G,зф!$A:$A,5,зф!$C:$C,N24)</f>
        <v>58500</v>
      </c>
      <c r="O23" s="43">
        <f>SUMIFS(зф!$J:$J,зф!$A:$A,5,зф!$C:$C,N24)</f>
        <v>48000</v>
      </c>
      <c r="Q23" s="43">
        <f>SUMIFS(зф!$G:$G,зф!$A:$A,5,зф!$C:$C,Q24)</f>
        <v>103820</v>
      </c>
      <c r="R23" s="43">
        <f>SUMIFS(зф!$J:$J,зф!$A:$A,5,зф!$C:$C,Q24)</f>
        <v>81387.76999999999</v>
      </c>
      <c r="T23" s="43">
        <f>SUMIFS(зф!$G:$G,зф!$A:$A,5,зф!$C:$C,T24)</f>
        <v>393700</v>
      </c>
      <c r="U23" s="43">
        <f>SUMIFS(зф!$J:$J,зф!$A:$A,5,зф!$C:$C,T24)</f>
        <v>212150</v>
      </c>
      <c r="W23" s="43">
        <f>SUMIFS(зф!$G:$G,зф!$A:$A,5,зф!$C:$C,W24)</f>
        <v>4294561</v>
      </c>
      <c r="X23" s="43">
        <f>SUMIFS(зф!$J:$J,зф!$A:$A,5,зф!$C:$C,W24)</f>
        <v>3659166.03</v>
      </c>
      <c r="Z23" s="43">
        <f>SUMIFS(зф!$G:$G,зф!$A:$A,5,зф!$C:$C,Z24)</f>
        <v>27040</v>
      </c>
      <c r="AA23" s="43">
        <f>SUMIFS(зф!$J:$J,зф!$A:$A,5,зф!$C:$C,Z24)</f>
        <v>18284.47</v>
      </c>
      <c r="AC23" s="43">
        <f>SUMIFS(зф!$G:$G,зф!$A:$A,5,зф!$C:$C,AC24)</f>
        <v>776650</v>
      </c>
      <c r="AD23" s="43">
        <f>SUMIFS(зф!$J:$J,зф!$A:$A,5,зф!$C:$C,AC24)</f>
        <v>727944.79</v>
      </c>
      <c r="AF23" s="43">
        <f>SUMIFS(зф!$G:$G,зф!$A:$A,5,зф!$C:$C,AF24)</f>
        <v>1627610</v>
      </c>
      <c r="AG23" s="43">
        <f>SUMIFS(зф!$J:$J,зф!$A:$A,5,зф!$C:$C,AF24)</f>
        <v>1065235.7100000002</v>
      </c>
      <c r="AI23" s="43">
        <f>SUMIFS(зф!$G:$G,зф!$A:$A,5,зф!$C:$C,AI24)</f>
        <v>67300</v>
      </c>
      <c r="AJ23" s="43">
        <f>SUMIFS(зф!$J:$J,зф!$A:$A,5,зф!$C:$C,AI24)</f>
        <v>52300</v>
      </c>
      <c r="AL23" s="43">
        <f>SUMIFS(зф!$G:$G,зф!$A:$A,5,зф!$C:$C,AL24)</f>
        <v>0</v>
      </c>
      <c r="AM23" s="43">
        <f>SUMIFS(зф!$J:$J,зф!$A:$A,5,зф!$C:$C,AL24)</f>
        <v>0</v>
      </c>
      <c r="AO23" s="43">
        <f>SUMIFS(зф!$G:$G,зф!$A:$A,5,зф!$C:$C,AO24)</f>
        <v>0</v>
      </c>
      <c r="AP23" s="43">
        <f>SUMIFS(зф!$J:$J,зф!$A:$A,5,зф!$C:$C,AO24)</f>
        <v>0</v>
      </c>
      <c r="AR23" s="43">
        <f>SUMIFS(зф!$G:$G,зф!$A:$A,5,зф!$C:$C,AR24)</f>
        <v>1176552</v>
      </c>
      <c r="AS23" s="43">
        <f>SUMIFS(зф!$J:$J,зф!$A:$A,5,зф!$C:$C,AR24)</f>
        <v>732020.46</v>
      </c>
      <c r="AU23" s="43">
        <f>SUMIFS(зф!$G:$G,зф!$A:$A,5,зф!$C:$C,AU24)</f>
        <v>15000</v>
      </c>
      <c r="AV23" s="43">
        <f>SUMIFS(зф!$J:$J,зф!$A:$A,5,зф!$C:$C,AU24)</f>
        <v>0</v>
      </c>
      <c r="AX23" s="43">
        <f>SUMIFS(зф!$G:$G,зф!$A:$A,5,зф!$C:$C,AX24)</f>
        <v>0</v>
      </c>
      <c r="AY23" s="43">
        <f>SUMIFS(зф!$J:$J,зф!$A:$A,5,зф!$C:$C,AX24)</f>
        <v>0</v>
      </c>
      <c r="BA23" s="43">
        <f>SUMIFS(зф!$G:$G,зф!$A:$A,5,зф!$C:$C,BA24)</f>
        <v>0</v>
      </c>
      <c r="BB23" s="43">
        <f>SUMIFS(зф!$J:$J,зф!$A:$A,5,зф!$C:$C,BA24)</f>
        <v>0</v>
      </c>
      <c r="BD23" s="43">
        <f>SUMIFS(зф!$G:$G,зф!$A:$A,5,зф!$C:$C,BD24)</f>
        <v>0</v>
      </c>
      <c r="BE23" s="43">
        <f>SUMIFS(зф!$J:$J,зф!$A:$A,5,зф!$C:$C,BD24)</f>
        <v>0</v>
      </c>
      <c r="BG23" s="43">
        <f>SUMIFS(зф!$G:$G,зф!$A:$A,5,зф!$C:$C,BG24)</f>
        <v>0</v>
      </c>
      <c r="BH23" s="43">
        <f>SUMIFS(зф!$J:$J,зф!$A:$A,5,зф!$C:$C,BG24)</f>
        <v>0</v>
      </c>
      <c r="BJ23" s="43">
        <f>SUMIFS(зф!$G:$G,зф!$A:$A,5,зф!$C:$C,BJ24)</f>
        <v>0</v>
      </c>
      <c r="BK23" s="43">
        <f>SUMIFS(зф!$J:$J,зф!$A:$A,5,зф!$C:$C,BJ24)</f>
        <v>0</v>
      </c>
      <c r="BM23" s="43">
        <f>SUMIFS(зф!$G:$G,зф!$A:$A,5,зф!$C:$C,BM24)</f>
        <v>0</v>
      </c>
      <c r="BN23" s="43">
        <f>SUMIFS(зф!$J:$J,зф!$A:$A,5,зф!$C:$C,BM24)</f>
        <v>0</v>
      </c>
      <c r="BP23" s="43">
        <f>SUMIFS(зф!$G:$G,зф!$A:$A,5,зф!$C:$C,BP24)</f>
        <v>0</v>
      </c>
      <c r="BQ23" s="43">
        <f>SUMIFS(зф!$J:$J,зф!$A:$A,5,зф!$C:$C,BP24)</f>
        <v>0</v>
      </c>
      <c r="BS23" s="43">
        <f>SUMIFS(зф!$G:$G,зф!$A:$A,5,зф!$C:$C,BS24)</f>
        <v>0</v>
      </c>
      <c r="BT23" s="43">
        <f>SUMIFS(зф!$J:$J,зф!$A:$A,5,зф!$C:$C,BS24)</f>
        <v>0</v>
      </c>
      <c r="BV23" s="43">
        <f>SUMIFS(зф!$G:$G,зф!$A:$A,5,зф!$C:$C,BV24)</f>
        <v>0</v>
      </c>
      <c r="BW23" s="43">
        <f>SUMIFS(зф!$J:$J,зф!$A:$A,5,зф!$C:$C,BV24)</f>
        <v>0</v>
      </c>
      <c r="CG23" s="44"/>
    </row>
    <row r="24" spans="1:85" s="162" customFormat="1" hidden="1" x14ac:dyDescent="0.25">
      <c r="B24" s="169" t="str">
        <f>IF(LEFT(TEXT(VLOOKUP(B25,КЕКВ_ср_з!$A:$B,2,FALSE),"0000"),1)="9",,TEXT(VLOOKUP(B25,КЕКВ_ср_з!$A:$B,2,FALSE),"0000"))</f>
        <v>0150</v>
      </c>
      <c r="C24" s="169"/>
      <c r="D24" s="169"/>
      <c r="E24" s="169" t="str">
        <f>IF(LEFT(TEXT(VLOOKUP(E25,КЕКВ_ср_з!$A:$B,2,FALSE),"0000"),1)="9",,TEXT(VLOOKUP(E25,КЕКВ_ср_з!$A:$B,2,FALSE),"0000"))</f>
        <v>0180</v>
      </c>
      <c r="F24" s="169"/>
      <c r="G24" s="169"/>
      <c r="H24" s="169" t="str">
        <f>IF(LEFT(TEXT(VLOOKUP(H25,КЕКВ_ср_з!$A:$B,2,FALSE),"0000"),1)="9",,TEXT(VLOOKUP(H25,КЕКВ_ср_з!$A:$B,2,FALSE),"0000"))</f>
        <v>0191</v>
      </c>
      <c r="I24" s="169"/>
      <c r="J24" s="169"/>
      <c r="K24" s="169" t="str">
        <f>IF(LEFT(TEXT(VLOOKUP(K25,КЕКВ_ср_з!$A:$B,2,FALSE),"0000"),1)="9",,TEXT(VLOOKUP(K25,КЕКВ_ср_з!$A:$B,2,FALSE),"0000"))</f>
        <v>1010</v>
      </c>
      <c r="L24" s="169"/>
      <c r="M24" s="169"/>
      <c r="N24" s="169" t="str">
        <f>IF(LEFT(TEXT(VLOOKUP(N25,КЕКВ_ср_з!$A:$B,2,FALSE),"0000"),1)="9",,TEXT(VLOOKUP(N25,КЕКВ_ср_з!$A:$B,2,FALSE),"0000"))</f>
        <v>3191</v>
      </c>
      <c r="O24" s="169"/>
      <c r="P24" s="169"/>
      <c r="Q24" s="169" t="str">
        <f>IF(LEFT(TEXT(VLOOKUP(Q25,КЕКВ_ср_з!$A:$B,2,FALSE),"0000"),1)="9",,TEXT(VLOOKUP(Q25,КЕКВ_ср_з!$A:$B,2,FALSE),"0000"))</f>
        <v>3210</v>
      </c>
      <c r="R24" s="169"/>
      <c r="S24" s="169"/>
      <c r="T24" s="169" t="str">
        <f>IF(LEFT(TEXT(VLOOKUP(T25,КЕКВ_ср_з!$A:$B,2,FALSE),"0000"),1)="9",,TEXT(VLOOKUP(T25,КЕКВ_ср_з!$A:$B,2,FALSE),"0000"))</f>
        <v>3242</v>
      </c>
      <c r="U24" s="169"/>
      <c r="V24" s="169"/>
      <c r="W24" s="169" t="str">
        <f>IF(LEFT(TEXT(VLOOKUP(W25,КЕКВ_ср_з!$A:$B,2,FALSE),"0000"),1)="9",,TEXT(VLOOKUP(W25,КЕКВ_ср_з!$A:$B,2,FALSE),"0000"))</f>
        <v>4060</v>
      </c>
      <c r="X24" s="169"/>
      <c r="Y24" s="169"/>
      <c r="Z24" s="169" t="str">
        <f>IF(LEFT(TEXT(VLOOKUP(Z25,КЕКВ_ср_з!$A:$B,2,FALSE),"0000"),1)="9",,TEXT(VLOOKUP(Z25,КЕКВ_ср_з!$A:$B,2,FALSE),"0000"))</f>
        <v>6013</v>
      </c>
      <c r="AA24" s="169"/>
      <c r="AB24" s="169"/>
      <c r="AC24" s="169" t="str">
        <f>IF(LEFT(TEXT(VLOOKUP(AC25,КЕКВ_ср_з!$A:$B,2,FALSE),"0000"),1)="9",,TEXT(VLOOKUP(AC25,КЕКВ_ср_з!$A:$B,2,FALSE),"0000"))</f>
        <v>6020</v>
      </c>
      <c r="AD24" s="169"/>
      <c r="AE24" s="169"/>
      <c r="AF24" s="169" t="str">
        <f>IF(LEFT(TEXT(VLOOKUP(AF25,КЕКВ_ср_з!$A:$B,2,FALSE),"0000"),1)="9",,TEXT(VLOOKUP(AF25,КЕКВ_ср_з!$A:$B,2,FALSE),"0000"))</f>
        <v>6030</v>
      </c>
      <c r="AG24" s="169"/>
      <c r="AH24" s="169"/>
      <c r="AI24" s="169" t="str">
        <f>IF(LEFT(TEXT(VLOOKUP(AI25,КЕКВ_ср_з!$A:$B,2,FALSE),"0000"),1)="9",,TEXT(VLOOKUP(AI25,КЕКВ_ср_з!$A:$B,2,FALSE),"0000"))</f>
        <v>7130</v>
      </c>
      <c r="AJ24" s="169"/>
      <c r="AK24" s="169"/>
      <c r="AL24" s="169" t="str">
        <f>IF(LEFT(TEXT(VLOOKUP(AL25,КЕКВ_ср_з!$A:$B,2,FALSE),"0000"),1)="9",,TEXT(VLOOKUP(AL25,КЕКВ_ср_з!$A:$B,2,FALSE),"0000"))</f>
        <v>7310</v>
      </c>
      <c r="AM24" s="169"/>
      <c r="AN24" s="169"/>
      <c r="AO24" s="169" t="str">
        <f>IF(LEFT(TEXT(VLOOKUP(AO25,КЕКВ_ср_з!$A:$B,2,FALSE),"0000"),1)="9",,TEXT(VLOOKUP(AO25,КЕКВ_ср_з!$A:$B,2,FALSE),"0000"))</f>
        <v>7350</v>
      </c>
      <c r="AP24" s="169"/>
      <c r="AQ24" s="169"/>
      <c r="AR24" s="169" t="str">
        <f>IF(LEFT(TEXT(VLOOKUP(AR25,КЕКВ_ср_з!$A:$B,2,FALSE),"0000"),1)="9",,TEXT(VLOOKUP(AR25,КЕКВ_ср_з!$A:$B,2,FALSE),"0000"))</f>
        <v>7461</v>
      </c>
      <c r="AS24" s="169"/>
      <c r="AT24" s="169"/>
      <c r="AU24" s="169" t="str">
        <f>IF(LEFT(TEXT(VLOOKUP(AU25,КЕКВ_ср_з!$A:$B,2,FALSE),"0000"),1)="9",,TEXT(VLOOKUP(AU25,КЕКВ_ср_з!$A:$B,2,FALSE),"0000"))</f>
        <v>8700</v>
      </c>
      <c r="AV24" s="169"/>
      <c r="AW24" s="169"/>
      <c r="AX24" s="169">
        <f>IF(LEFT(TEXT(VLOOKUP(AX25,КЕКВ_ср_з!$A:$B,2,FALSE),"0000"),1)="9",,TEXT(VLOOKUP(AX25,КЕКВ_ср_з!$A:$B,2,FALSE),"0000"))</f>
        <v>0</v>
      </c>
      <c r="AY24" s="169"/>
      <c r="AZ24" s="169"/>
      <c r="BA24" s="169">
        <f>IF(LEFT(TEXT(VLOOKUP(BA25,КЕКВ_ср_з!$A:$B,2,FALSE),"0000"),1)="9",,TEXT(VLOOKUP(BA25,КЕКВ_ср_з!$A:$B,2,FALSE),"0000"))</f>
        <v>0</v>
      </c>
      <c r="BB24" s="169"/>
      <c r="BC24" s="169"/>
      <c r="BD24" s="169">
        <f>IF(LEFT(TEXT(VLOOKUP(BD25,КЕКВ_ср_з!$A:$B,2,FALSE),"0000"),1)="9",,TEXT(VLOOKUP(BD25,КЕКВ_ср_з!$A:$B,2,FALSE),"0000"))</f>
        <v>0</v>
      </c>
      <c r="BE24" s="169"/>
      <c r="BF24" s="169"/>
      <c r="BG24" s="169">
        <f>IF(LEFT(TEXT(VLOOKUP(BG25,КЕКВ_ср_з!$A:$B,2,FALSE),"0000"),1)="9",,TEXT(VLOOKUP(BG25,КЕКВ_ср_з!$A:$B,2,FALSE),"0000"))</f>
        <v>0</v>
      </c>
      <c r="BH24" s="169"/>
      <c r="BI24" s="169"/>
      <c r="BJ24" s="169" t="str">
        <f>IF(LEFT(TEXT(VLOOKUP(BJ25,КЕКВ_ср_з!$A:$B,2,FALSE),"0000"),1)="9",,TEXT(VLOOKUP(BJ25,КЕКВ_ср_з!$A:$B,2,FALSE),"0000"))</f>
        <v xml:space="preserve"> </v>
      </c>
      <c r="BK24" s="169"/>
      <c r="BL24" s="169"/>
      <c r="BM24" s="169" t="str">
        <f>IF(LEFT(TEXT(VLOOKUP(BM25,КЕКВ_ср_з!$A:$B,2,FALSE),"0000"),1)="9",,TEXT(VLOOKUP(BM25,КЕКВ_ср_з!$A:$B,2,FALSE),"0000"))</f>
        <v>0000</v>
      </c>
      <c r="BN24" s="169"/>
      <c r="BO24" s="169"/>
      <c r="BP24" s="169" t="str">
        <f>IF(LEFT(TEXT(VLOOKUP(BP25,КЕКВ_ср_з!$A:$B,2,FALSE),"0000"),1)="9",,TEXT(VLOOKUP(BP25,КЕКВ_ср_з!$A:$B,2,FALSE),"0000"))</f>
        <v>0000</v>
      </c>
      <c r="BQ24" s="169"/>
      <c r="BR24" s="169"/>
      <c r="BS24" s="169" t="str">
        <f>IF(LEFT(TEXT(VLOOKUP(BS25,КЕКВ_ср_з!$A:$B,2,FALSE),"0000"),1)="9",,TEXT(VLOOKUP(BS25,КЕКВ_ср_з!$A:$B,2,FALSE),"0000"))</f>
        <v>0000</v>
      </c>
      <c r="BT24" s="169"/>
      <c r="BU24" s="169"/>
      <c r="BV24" s="169" t="str">
        <f>IF(LEFT(TEXT(VLOOKUP(BV25,КЕКВ_ср_з!$A:$B,2,FALSE),"0000"),1)="9",,TEXT(VLOOKUP(BV25,КЕКВ_ср_з!$A:$B,2,FALSE),"0000"))</f>
        <v>0000</v>
      </c>
      <c r="BW24" s="169"/>
      <c r="BX24" s="169"/>
      <c r="CC24" s="163"/>
      <c r="CD24" s="164"/>
      <c r="CE24" s="165"/>
      <c r="CF24" s="166"/>
      <c r="CG24" s="167"/>
    </row>
    <row r="25" spans="1:85" s="46" customFormat="1" hidden="1" x14ac:dyDescent="0.25">
      <c r="B25" s="46">
        <v>1</v>
      </c>
      <c r="E25" s="46">
        <f>B25+1</f>
        <v>2</v>
      </c>
      <c r="H25" s="46">
        <f>E25+1</f>
        <v>3</v>
      </c>
      <c r="K25" s="46">
        <f>H25+1</f>
        <v>4</v>
      </c>
      <c r="N25" s="46">
        <f>K25+1</f>
        <v>5</v>
      </c>
      <c r="Q25" s="46">
        <f>N25+1</f>
        <v>6</v>
      </c>
      <c r="T25" s="46">
        <f>Q25+1</f>
        <v>7</v>
      </c>
      <c r="W25" s="46">
        <f>T25+1</f>
        <v>8</v>
      </c>
      <c r="Z25" s="46">
        <f>W25+1</f>
        <v>9</v>
      </c>
      <c r="AC25" s="46">
        <f>Z25+1</f>
        <v>10</v>
      </c>
      <c r="AF25" s="46">
        <f>AC25+1</f>
        <v>11</v>
      </c>
      <c r="AI25" s="46">
        <f>AF25+1</f>
        <v>12</v>
      </c>
      <c r="AL25" s="46">
        <f>AI25+1</f>
        <v>13</v>
      </c>
      <c r="AO25" s="46">
        <f>AL25+1</f>
        <v>14</v>
      </c>
      <c r="AR25" s="46">
        <f>AO25+1</f>
        <v>15</v>
      </c>
      <c r="AU25" s="46">
        <f>AR25+1</f>
        <v>16</v>
      </c>
      <c r="AX25" s="46">
        <f>AU25+1</f>
        <v>17</v>
      </c>
      <c r="BA25" s="46">
        <f>AX25+1</f>
        <v>18</v>
      </c>
      <c r="BD25" s="46">
        <f>BA25+1</f>
        <v>19</v>
      </c>
      <c r="BG25" s="46">
        <f>BD25+1</f>
        <v>20</v>
      </c>
      <c r="BJ25" s="46">
        <f>BG25+1</f>
        <v>21</v>
      </c>
      <c r="BM25" s="46">
        <f>BJ25+1</f>
        <v>22</v>
      </c>
      <c r="BP25" s="46">
        <f>BM25+1</f>
        <v>23</v>
      </c>
      <c r="BS25" s="46">
        <f>BP25+1</f>
        <v>24</v>
      </c>
      <c r="BV25" s="46">
        <f>BS25+1</f>
        <v>25</v>
      </c>
      <c r="CE25" s="49"/>
      <c r="CF25" s="50"/>
      <c r="CG25" s="51"/>
    </row>
    <row r="26" spans="1:85" s="46" customFormat="1" hidden="1" x14ac:dyDescent="0.25">
      <c r="CC26" s="47"/>
      <c r="CD26" s="48"/>
      <c r="CE26" s="49"/>
      <c r="CF26" s="50"/>
      <c r="CG26" s="51"/>
    </row>
    <row r="27" spans="1:85" s="46" customFormat="1" hidden="1" x14ac:dyDescent="0.25">
      <c r="BY27" s="161"/>
      <c r="BZ27" s="161"/>
      <c r="CC27" s="47"/>
      <c r="CD27" s="48"/>
      <c r="CE27" s="49"/>
      <c r="CF27" s="50"/>
      <c r="CG27" s="51"/>
    </row>
    <row r="28" spans="1:85" s="46" customFormat="1" hidden="1" x14ac:dyDescent="0.25">
      <c r="BY28" s="161"/>
      <c r="BZ28" s="161"/>
      <c r="CC28" s="47"/>
      <c r="CD28" s="48"/>
      <c r="CE28" s="49"/>
      <c r="CF28" s="50"/>
      <c r="CG28" s="51"/>
    </row>
    <row r="29" spans="1:85" s="46" customFormat="1" hidden="1" x14ac:dyDescent="0.25">
      <c r="CC29" s="47"/>
      <c r="CD29" s="48"/>
      <c r="CE29" s="49"/>
      <c r="CF29" s="50"/>
      <c r="CG29" s="51"/>
    </row>
    <row r="30" spans="1:85" s="46" customFormat="1" hidden="1" x14ac:dyDescent="0.25">
      <c r="K30" s="52"/>
      <c r="L30" s="52"/>
      <c r="T30" s="52"/>
      <c r="U30" s="52"/>
      <c r="CC30" s="47"/>
      <c r="CD30" s="48"/>
      <c r="CE30" s="49"/>
      <c r="CF30" s="50"/>
      <c r="CG30" s="51"/>
    </row>
    <row r="31" spans="1:85" s="46" customFormat="1" hidden="1" x14ac:dyDescent="0.25">
      <c r="K31" s="52"/>
      <c r="L31" s="52"/>
      <c r="T31" s="52"/>
      <c r="U31" s="52"/>
      <c r="CC31" s="47"/>
      <c r="CD31" s="48"/>
      <c r="CE31" s="49"/>
      <c r="CF31" s="50"/>
      <c r="CG31" s="51"/>
    </row>
    <row r="32" spans="1:85" s="46" customFormat="1" x14ac:dyDescent="0.25">
      <c r="K32" s="52"/>
      <c r="L32" s="52"/>
      <c r="T32" s="52"/>
      <c r="U32" s="52"/>
      <c r="AF32" s="52"/>
      <c r="CC32" s="47"/>
      <c r="CD32" s="48"/>
      <c r="CE32" s="49"/>
      <c r="CF32" s="50"/>
      <c r="CG32" s="51"/>
    </row>
    <row r="33" spans="81:85" s="46" customFormat="1" x14ac:dyDescent="0.25">
      <c r="CC33" s="47"/>
      <c r="CD33" s="48"/>
      <c r="CE33" s="49"/>
      <c r="CF33" s="50"/>
      <c r="CG33" s="51"/>
    </row>
    <row r="34" spans="81:85" s="46" customFormat="1" x14ac:dyDescent="0.25">
      <c r="CC34" s="47"/>
      <c r="CD34" s="48"/>
      <c r="CE34" s="49"/>
      <c r="CF34" s="50"/>
      <c r="CG34" s="51"/>
    </row>
    <row r="35" spans="81:85" s="46" customFormat="1" x14ac:dyDescent="0.25">
      <c r="CC35" s="47"/>
      <c r="CD35" s="48"/>
      <c r="CE35" s="49"/>
      <c r="CF35" s="50"/>
      <c r="CG35" s="51"/>
    </row>
    <row r="36" spans="81:85" s="46" customFormat="1" x14ac:dyDescent="0.25">
      <c r="CC36" s="47"/>
      <c r="CD36" s="48"/>
      <c r="CE36" s="49"/>
      <c r="CF36" s="50"/>
      <c r="CG36" s="51"/>
    </row>
    <row r="37" spans="81:85" s="46" customFormat="1" x14ac:dyDescent="0.25">
      <c r="CC37" s="47"/>
      <c r="CD37" s="48"/>
      <c r="CE37" s="49"/>
      <c r="CF37" s="50"/>
      <c r="CG37" s="51"/>
    </row>
    <row r="38" spans="81:85" s="46" customFormat="1" x14ac:dyDescent="0.25">
      <c r="CC38" s="47"/>
      <c r="CD38" s="48"/>
      <c r="CE38" s="49"/>
      <c r="CF38" s="50"/>
      <c r="CG38" s="51"/>
    </row>
    <row r="39" spans="81:85" s="46" customFormat="1" x14ac:dyDescent="0.25">
      <c r="CC39" s="47"/>
      <c r="CD39" s="48"/>
      <c r="CE39" s="49"/>
      <c r="CF39" s="50"/>
      <c r="CG39" s="51"/>
    </row>
    <row r="40" spans="81:85" s="46" customFormat="1" x14ac:dyDescent="0.25">
      <c r="CC40" s="47"/>
      <c r="CD40" s="48"/>
      <c r="CE40" s="49"/>
      <c r="CF40" s="50"/>
      <c r="CG40" s="51"/>
    </row>
    <row r="41" spans="81:85" s="46" customFormat="1" x14ac:dyDescent="0.25">
      <c r="CC41" s="47"/>
      <c r="CD41" s="48"/>
      <c r="CE41" s="49"/>
      <c r="CF41" s="50"/>
      <c r="CG41" s="51"/>
    </row>
    <row r="42" spans="81:85" s="46" customFormat="1" x14ac:dyDescent="0.25">
      <c r="CC42" s="47"/>
      <c r="CD42" s="48"/>
      <c r="CE42" s="49"/>
      <c r="CF42" s="50"/>
      <c r="CG42" s="51"/>
    </row>
    <row r="43" spans="81:85" s="46" customFormat="1" x14ac:dyDescent="0.25">
      <c r="CC43" s="47"/>
      <c r="CD43" s="48"/>
      <c r="CE43" s="49"/>
      <c r="CF43" s="50"/>
      <c r="CG43" s="51"/>
    </row>
    <row r="44" spans="81:85" s="46" customFormat="1" x14ac:dyDescent="0.25">
      <c r="CC44" s="47"/>
      <c r="CD44" s="48"/>
      <c r="CE44" s="49"/>
      <c r="CF44" s="50"/>
      <c r="CG44" s="51"/>
    </row>
    <row r="45" spans="81:85" s="46" customFormat="1" x14ac:dyDescent="0.25">
      <c r="CC45" s="47"/>
      <c r="CD45" s="48"/>
      <c r="CE45" s="49"/>
      <c r="CF45" s="50"/>
      <c r="CG45" s="51"/>
    </row>
    <row r="46" spans="81:85" s="46" customFormat="1" x14ac:dyDescent="0.25">
      <c r="CC46" s="47"/>
      <c r="CD46" s="48"/>
      <c r="CE46" s="49"/>
      <c r="CF46" s="50"/>
      <c r="CG46" s="51"/>
    </row>
    <row r="47" spans="81:85" s="46" customFormat="1" x14ac:dyDescent="0.25">
      <c r="CC47" s="47"/>
      <c r="CD47" s="48"/>
      <c r="CE47" s="49"/>
      <c r="CF47" s="50"/>
      <c r="CG47" s="51"/>
    </row>
    <row r="48" spans="81:85" s="46" customFormat="1" x14ac:dyDescent="0.25">
      <c r="CC48" s="47"/>
      <c r="CD48" s="48"/>
      <c r="CE48" s="49"/>
      <c r="CF48" s="50"/>
      <c r="CG48" s="51"/>
    </row>
    <row r="49" spans="81:85" s="46" customFormat="1" x14ac:dyDescent="0.25">
      <c r="CC49" s="47"/>
      <c r="CD49" s="48"/>
      <c r="CE49" s="49"/>
      <c r="CF49" s="50"/>
      <c r="CG49" s="51"/>
    </row>
    <row r="50" spans="81:85" s="46" customFormat="1" x14ac:dyDescent="0.25">
      <c r="CC50" s="47"/>
      <c r="CD50" s="48"/>
      <c r="CE50" s="49"/>
      <c r="CF50" s="50"/>
      <c r="CG50" s="51"/>
    </row>
    <row r="51" spans="81:85" s="46" customFormat="1" x14ac:dyDescent="0.25">
      <c r="CC51" s="47"/>
      <c r="CD51" s="48"/>
      <c r="CE51" s="49"/>
      <c r="CF51" s="50"/>
      <c r="CG51" s="51"/>
    </row>
    <row r="52" spans="81:85" s="46" customFormat="1" x14ac:dyDescent="0.25">
      <c r="CC52" s="47"/>
      <c r="CD52" s="48"/>
      <c r="CE52" s="49"/>
      <c r="CF52" s="50"/>
      <c r="CG52" s="51"/>
    </row>
    <row r="53" spans="81:85" s="46" customFormat="1" x14ac:dyDescent="0.25">
      <c r="CC53" s="47"/>
      <c r="CD53" s="48"/>
      <c r="CE53" s="49"/>
      <c r="CF53" s="50"/>
      <c r="CG53" s="51"/>
    </row>
    <row r="54" spans="81:85" s="46" customFormat="1" x14ac:dyDescent="0.25">
      <c r="CC54" s="47"/>
      <c r="CD54" s="48"/>
      <c r="CE54" s="49"/>
      <c r="CF54" s="50"/>
      <c r="CG54" s="51"/>
    </row>
    <row r="55" spans="81:85" s="46" customFormat="1" x14ac:dyDescent="0.25">
      <c r="CC55" s="47"/>
      <c r="CD55" s="48"/>
      <c r="CE55" s="49"/>
      <c r="CF55" s="50"/>
      <c r="CG55" s="51"/>
    </row>
    <row r="56" spans="81:85" s="46" customFormat="1" x14ac:dyDescent="0.25">
      <c r="CC56" s="47"/>
      <c r="CD56" s="48"/>
      <c r="CE56" s="49"/>
      <c r="CF56" s="50"/>
      <c r="CG56" s="51"/>
    </row>
    <row r="57" spans="81:85" s="46" customFormat="1" x14ac:dyDescent="0.25">
      <c r="CC57" s="47"/>
      <c r="CD57" s="48"/>
      <c r="CE57" s="49"/>
      <c r="CF57" s="50"/>
      <c r="CG57" s="51"/>
    </row>
    <row r="58" spans="81:85" s="46" customFormat="1" x14ac:dyDescent="0.25">
      <c r="CC58" s="47"/>
      <c r="CD58" s="48"/>
      <c r="CE58" s="49"/>
      <c r="CF58" s="50"/>
      <c r="CG58" s="51"/>
    </row>
    <row r="59" spans="81:85" s="46" customFormat="1" x14ac:dyDescent="0.25">
      <c r="CC59" s="47"/>
      <c r="CD59" s="48"/>
      <c r="CE59" s="49"/>
      <c r="CF59" s="50"/>
      <c r="CG59" s="51"/>
    </row>
    <row r="60" spans="81:85" s="46" customFormat="1" x14ac:dyDescent="0.25">
      <c r="CC60" s="47"/>
      <c r="CD60" s="48"/>
      <c r="CE60" s="49"/>
      <c r="CF60" s="50"/>
      <c r="CG60" s="51"/>
    </row>
    <row r="61" spans="81:85" s="46" customFormat="1" x14ac:dyDescent="0.25">
      <c r="CC61" s="47"/>
      <c r="CD61" s="48"/>
      <c r="CE61" s="49"/>
      <c r="CF61" s="50"/>
      <c r="CG61" s="51"/>
    </row>
    <row r="62" spans="81:85" s="46" customFormat="1" x14ac:dyDescent="0.25">
      <c r="CC62" s="47"/>
      <c r="CD62" s="48"/>
      <c r="CE62" s="49"/>
      <c r="CF62" s="50"/>
      <c r="CG62" s="51"/>
    </row>
    <row r="63" spans="81:85" s="46" customFormat="1" x14ac:dyDescent="0.25">
      <c r="CC63" s="47"/>
      <c r="CD63" s="48"/>
      <c r="CE63" s="49"/>
      <c r="CF63" s="50"/>
      <c r="CG63" s="51"/>
    </row>
    <row r="64" spans="81:85" s="46" customFormat="1" x14ac:dyDescent="0.25">
      <c r="CC64" s="47"/>
      <c r="CD64" s="48"/>
      <c r="CE64" s="49"/>
      <c r="CF64" s="50"/>
      <c r="CG64" s="51"/>
    </row>
    <row r="65" spans="81:85" s="46" customFormat="1" x14ac:dyDescent="0.25">
      <c r="CC65" s="47"/>
      <c r="CD65" s="48"/>
      <c r="CE65" s="49"/>
      <c r="CF65" s="50"/>
      <c r="CG65" s="51"/>
    </row>
    <row r="66" spans="81:85" s="46" customFormat="1" x14ac:dyDescent="0.25">
      <c r="CC66" s="47"/>
      <c r="CD66" s="48"/>
      <c r="CE66" s="49"/>
      <c r="CF66" s="50"/>
      <c r="CG66" s="51"/>
    </row>
    <row r="67" spans="81:85" s="46" customFormat="1" x14ac:dyDescent="0.25">
      <c r="CC67" s="47"/>
      <c r="CD67" s="48"/>
      <c r="CE67" s="49"/>
      <c r="CF67" s="50"/>
      <c r="CG67" s="51"/>
    </row>
    <row r="68" spans="81:85" s="46" customFormat="1" x14ac:dyDescent="0.25">
      <c r="CC68" s="47"/>
      <c r="CD68" s="48"/>
      <c r="CE68" s="49"/>
      <c r="CF68" s="50"/>
      <c r="CG68" s="51"/>
    </row>
    <row r="69" spans="81:85" s="46" customFormat="1" x14ac:dyDescent="0.25">
      <c r="CC69" s="47"/>
      <c r="CD69" s="48"/>
      <c r="CE69" s="49"/>
      <c r="CF69" s="50"/>
      <c r="CG69" s="51"/>
    </row>
    <row r="70" spans="81:85" s="46" customFormat="1" x14ac:dyDescent="0.25">
      <c r="CC70" s="47"/>
      <c r="CD70" s="48"/>
      <c r="CE70" s="49"/>
      <c r="CF70" s="50"/>
      <c r="CG70" s="51"/>
    </row>
    <row r="71" spans="81:85" s="46" customFormat="1" x14ac:dyDescent="0.25">
      <c r="CC71" s="47"/>
      <c r="CD71" s="48"/>
      <c r="CE71" s="49"/>
      <c r="CF71" s="50"/>
      <c r="CG71" s="51"/>
    </row>
    <row r="72" spans="81:85" s="46" customFormat="1" x14ac:dyDescent="0.25">
      <c r="CC72" s="47"/>
      <c r="CD72" s="48"/>
      <c r="CE72" s="49"/>
      <c r="CF72" s="50"/>
      <c r="CG72" s="51"/>
    </row>
    <row r="73" spans="81:85" s="46" customFormat="1" x14ac:dyDescent="0.25">
      <c r="CC73" s="47"/>
      <c r="CD73" s="48"/>
      <c r="CE73" s="49"/>
      <c r="CF73" s="50"/>
      <c r="CG73" s="51"/>
    </row>
    <row r="74" spans="81:85" s="46" customFormat="1" x14ac:dyDescent="0.25">
      <c r="CC74" s="47"/>
      <c r="CD74" s="48"/>
      <c r="CE74" s="49"/>
      <c r="CF74" s="50"/>
      <c r="CG74" s="51"/>
    </row>
    <row r="75" spans="81:85" s="46" customFormat="1" x14ac:dyDescent="0.25">
      <c r="CC75" s="47"/>
      <c r="CD75" s="48"/>
      <c r="CE75" s="49"/>
      <c r="CF75" s="50"/>
      <c r="CG75" s="51"/>
    </row>
    <row r="76" spans="81:85" s="46" customFormat="1" x14ac:dyDescent="0.25">
      <c r="CC76" s="47"/>
      <c r="CD76" s="48"/>
      <c r="CE76" s="49"/>
      <c r="CF76" s="50"/>
      <c r="CG76" s="51"/>
    </row>
    <row r="77" spans="81:85" s="46" customFormat="1" x14ac:dyDescent="0.25">
      <c r="CC77" s="47"/>
      <c r="CD77" s="48"/>
      <c r="CE77" s="49"/>
      <c r="CF77" s="50"/>
      <c r="CG77" s="51"/>
    </row>
    <row r="78" spans="81:85" s="46" customFormat="1" x14ac:dyDescent="0.25">
      <c r="CC78" s="47"/>
      <c r="CD78" s="48"/>
      <c r="CE78" s="49"/>
      <c r="CF78" s="50"/>
      <c r="CG78" s="51"/>
    </row>
    <row r="79" spans="81:85" s="46" customFormat="1" x14ac:dyDescent="0.25">
      <c r="CC79" s="47"/>
      <c r="CD79" s="48"/>
      <c r="CE79" s="49"/>
      <c r="CF79" s="50"/>
      <c r="CG79" s="51"/>
    </row>
    <row r="80" spans="81:85" s="46" customFormat="1" x14ac:dyDescent="0.25">
      <c r="CC80" s="47"/>
      <c r="CD80" s="48"/>
      <c r="CE80" s="49"/>
      <c r="CF80" s="50"/>
      <c r="CG80" s="51"/>
    </row>
    <row r="81" spans="81:85" s="46" customFormat="1" x14ac:dyDescent="0.25">
      <c r="CC81" s="47"/>
      <c r="CD81" s="48"/>
      <c r="CE81" s="49"/>
      <c r="CF81" s="50"/>
      <c r="CG81" s="51"/>
    </row>
    <row r="82" spans="81:85" s="46" customFormat="1" x14ac:dyDescent="0.25">
      <c r="CC82" s="47"/>
      <c r="CD82" s="48"/>
      <c r="CE82" s="49"/>
      <c r="CF82" s="50"/>
      <c r="CG82" s="51"/>
    </row>
    <row r="83" spans="81:85" s="46" customFormat="1" x14ac:dyDescent="0.25">
      <c r="CC83" s="47"/>
      <c r="CD83" s="48"/>
      <c r="CE83" s="49"/>
      <c r="CF83" s="50"/>
      <c r="CG83" s="51"/>
    </row>
    <row r="84" spans="81:85" s="46" customFormat="1" x14ac:dyDescent="0.25">
      <c r="CC84" s="47"/>
      <c r="CD84" s="48"/>
      <c r="CE84" s="49"/>
      <c r="CF84" s="50"/>
      <c r="CG84" s="51"/>
    </row>
    <row r="85" spans="81:85" s="46" customFormat="1" x14ac:dyDescent="0.25">
      <c r="CC85" s="47"/>
      <c r="CD85" s="48"/>
      <c r="CE85" s="49"/>
      <c r="CF85" s="50"/>
      <c r="CG85" s="51"/>
    </row>
    <row r="86" spans="81:85" s="46" customFormat="1" x14ac:dyDescent="0.25">
      <c r="CC86" s="47"/>
      <c r="CD86" s="48"/>
      <c r="CE86" s="49"/>
      <c r="CF86" s="50"/>
      <c r="CG86" s="51"/>
    </row>
    <row r="87" spans="81:85" s="46" customFormat="1" x14ac:dyDescent="0.25">
      <c r="CC87" s="47"/>
      <c r="CD87" s="48"/>
      <c r="CE87" s="49"/>
      <c r="CF87" s="50"/>
      <c r="CG87" s="51"/>
    </row>
  </sheetData>
  <sheetProtection autoFilter="0"/>
  <autoFilter ref="A5:CG21"/>
  <mergeCells count="29">
    <mergeCell ref="AI3:AK3"/>
    <mergeCell ref="BD3:BF3"/>
    <mergeCell ref="AL3:AN3"/>
    <mergeCell ref="B1:AK1"/>
    <mergeCell ref="BZ2:CA2"/>
    <mergeCell ref="N3:P3"/>
    <mergeCell ref="Q3:S3"/>
    <mergeCell ref="T3:V3"/>
    <mergeCell ref="W3:Y3"/>
    <mergeCell ref="Z3:AB3"/>
    <mergeCell ref="AC3:AE3"/>
    <mergeCell ref="AF3:AH3"/>
    <mergeCell ref="AO3:AQ3"/>
    <mergeCell ref="AR3:AT3"/>
    <mergeCell ref="AU3:AW3"/>
    <mergeCell ref="AX3:AZ3"/>
    <mergeCell ref="A3:A4"/>
    <mergeCell ref="B3:D3"/>
    <mergeCell ref="E3:G3"/>
    <mergeCell ref="H3:J3"/>
    <mergeCell ref="K3:M3"/>
    <mergeCell ref="BA3:BC3"/>
    <mergeCell ref="BY3:CA3"/>
    <mergeCell ref="BG3:BI3"/>
    <mergeCell ref="BJ3:BL3"/>
    <mergeCell ref="BM3:BO3"/>
    <mergeCell ref="BP3:BR3"/>
    <mergeCell ref="BS3:BU3"/>
    <mergeCell ref="BV3:BX3"/>
  </mergeCells>
  <conditionalFormatting sqref="X2:Y2 W88:Y65522">
    <cfRule type="cellIs" dxfId="12" priority="99" stopIfTrue="1" operator="greaterThan">
      <formula>100</formula>
    </cfRule>
  </conditionalFormatting>
  <conditionalFormatting sqref="BG4:BI4">
    <cfRule type="cellIs" dxfId="11" priority="97" stopIfTrue="1" operator="greaterThan">
      <formula>100</formula>
    </cfRule>
  </conditionalFormatting>
  <conditionalFormatting sqref="AD2:AE2 AC88:AE65522">
    <cfRule type="cellIs" dxfId="10" priority="87" stopIfTrue="1" operator="greaterThan">
      <formula>100</formula>
    </cfRule>
  </conditionalFormatting>
  <conditionalFormatting sqref="BC21 AE21 D21 J21 AN21 AZ21 V21 AQ21 AW21 AT21 AH21 AK21 P21 Y21 AB21">
    <cfRule type="cellIs" dxfId="9" priority="81" stopIfTrue="1" operator="greaterThan">
      <formula>100</formula>
    </cfRule>
  </conditionalFormatting>
  <conditionalFormatting sqref="S21">
    <cfRule type="cellIs" dxfId="8" priority="80" stopIfTrue="1" operator="greaterThan">
      <formula>100</formula>
    </cfRule>
  </conditionalFormatting>
  <conditionalFormatting sqref="E88:G65522 F2:G2">
    <cfRule type="cellIs" dxfId="7" priority="77" stopIfTrue="1" operator="greaterThan">
      <formula>100</formula>
    </cfRule>
  </conditionalFormatting>
  <conditionalFormatting sqref="G21">
    <cfRule type="cellIs" dxfId="6" priority="76" stopIfTrue="1" operator="greaterThan">
      <formula>100</formula>
    </cfRule>
  </conditionalFormatting>
  <conditionalFormatting sqref="A10">
    <cfRule type="cellIs" dxfId="5" priority="55" stopIfTrue="1" operator="greaterThan">
      <formula>100</formula>
    </cfRule>
  </conditionalFormatting>
  <conditionalFormatting sqref="E3">
    <cfRule type="cellIs" dxfId="4" priority="54" stopIfTrue="1" operator="greaterThan">
      <formula>100</formula>
    </cfRule>
  </conditionalFormatting>
  <conditionalFormatting sqref="H3 K3 N3 Q3 T3 W3 Z3 AC3 AF3 AI3 AL3 AO3 AR3 AU3 AX3 BA3 BD3 BG3 BJ3 BM3 BP3 BS3 BV3">
    <cfRule type="cellIs" dxfId="3" priority="53" stopIfTrue="1" operator="greaterThan">
      <formula>100</formula>
    </cfRule>
  </conditionalFormatting>
  <conditionalFormatting sqref="B26:BX30">
    <cfRule type="expression" dxfId="2" priority="1">
      <formula>B$21=0</formula>
    </cfRule>
  </conditionalFormatting>
  <printOptions horizontalCentered="1" verticalCentered="1"/>
  <pageMargins left="0.2" right="0.19685039370078741" top="0.19685039370078741" bottom="0.19685039370078741" header="0.31496062992125984" footer="0.27559055118110237"/>
  <pageSetup paperSize="9" scale="75" fitToWidth="2" orientation="landscape" r:id="rId1"/>
  <headerFooter alignWithMargins="0"/>
  <colBreaks count="1" manualBreakCount="1">
    <brk id="22" max="2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outlinePr summaryRight="0"/>
  </sheetPr>
  <dimension ref="A1:EL1775"/>
  <sheetViews>
    <sheetView showZeros="0" zoomScale="80" zoomScaleNormal="80" zoomScaleSheetLayoutView="82" workbookViewId="0">
      <pane xSplit="4" ySplit="6" topLeftCell="E7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outlineLevelCol="2" x14ac:dyDescent="0.25"/>
  <cols>
    <col min="1" max="1" width="18.88671875" style="54" customWidth="1"/>
    <col min="2" max="2" width="9.6640625" style="54" customWidth="1"/>
    <col min="3" max="3" width="10.44140625" style="54" customWidth="1"/>
    <col min="4" max="4" width="5.6640625" style="54" customWidth="1"/>
    <col min="5" max="5" width="10" style="54" customWidth="1"/>
    <col min="6" max="6" width="10.44140625" style="54" customWidth="1"/>
    <col min="7" max="7" width="5.44140625" style="54" customWidth="1"/>
    <col min="8" max="9" width="8.6640625" style="54" hidden="1" customWidth="1"/>
    <col min="10" max="10" width="5.6640625" style="54" hidden="1" customWidth="1"/>
    <col min="11" max="12" width="8.6640625" style="54" hidden="1" customWidth="1"/>
    <col min="13" max="13" width="5.6640625" style="54" hidden="1" customWidth="1"/>
    <col min="14" max="15" width="8.6640625" style="54" hidden="1" customWidth="1"/>
    <col min="16" max="16" width="5.6640625" style="54" hidden="1" customWidth="1"/>
    <col min="17" max="17" width="9.88671875" style="54" hidden="1" customWidth="1"/>
    <col min="18" max="18" width="9" style="54" hidden="1" customWidth="1"/>
    <col min="19" max="19" width="5.6640625" style="54" hidden="1" customWidth="1"/>
    <col min="20" max="21" width="8.6640625" style="54" hidden="1" customWidth="1"/>
    <col min="22" max="22" width="5.6640625" style="54" hidden="1" customWidth="1"/>
    <col min="23" max="24" width="8.6640625" style="54" hidden="1" customWidth="1"/>
    <col min="25" max="25" width="5.6640625" style="54" hidden="1" customWidth="1"/>
    <col min="26" max="26" width="9.88671875" style="54" hidden="1" customWidth="1"/>
    <col min="27" max="27" width="9" style="54" hidden="1" customWidth="1"/>
    <col min="28" max="28" width="5.6640625" style="54" hidden="1" customWidth="1"/>
    <col min="29" max="30" width="8.6640625" style="54" hidden="1" customWidth="1"/>
    <col min="31" max="31" width="5.6640625" style="54" hidden="1" customWidth="1"/>
    <col min="32" max="33" width="8.6640625" style="54" hidden="1" customWidth="1"/>
    <col min="34" max="34" width="5.6640625" style="54" hidden="1" customWidth="1"/>
    <col min="35" max="35" width="9.88671875" style="54" hidden="1" customWidth="1"/>
    <col min="36" max="36" width="9" style="54" hidden="1" customWidth="1"/>
    <col min="37" max="37" width="5.6640625" style="54" hidden="1" customWidth="1"/>
    <col min="38" max="39" width="8.6640625" style="54" hidden="1" customWidth="1"/>
    <col min="40" max="40" width="5.6640625" style="54" hidden="1" customWidth="1"/>
    <col min="41" max="42" width="8.6640625" style="54" hidden="1" customWidth="1"/>
    <col min="43" max="43" width="5.6640625" style="54" hidden="1" customWidth="1"/>
    <col min="44" max="44" width="9.88671875" style="54" hidden="1" customWidth="1"/>
    <col min="45" max="45" width="9" style="54" hidden="1" customWidth="1"/>
    <col min="46" max="46" width="5.6640625" style="54" hidden="1" customWidth="1"/>
    <col min="47" max="47" width="10.44140625" style="54" hidden="1" customWidth="1"/>
    <col min="48" max="48" width="10.88671875" style="54" hidden="1" customWidth="1"/>
    <col min="49" max="49" width="5.6640625" style="54" hidden="1" customWidth="1"/>
    <col min="50" max="51" width="8.6640625" style="54" hidden="1" customWidth="1"/>
    <col min="52" max="52" width="5.6640625" style="54" hidden="1" customWidth="1"/>
    <col min="53" max="53" width="9.88671875" style="54" hidden="1" customWidth="1"/>
    <col min="54" max="54" width="9" style="54" hidden="1" customWidth="1"/>
    <col min="55" max="55" width="5.6640625" style="54" hidden="1" customWidth="1"/>
    <col min="56" max="57" width="8.6640625" style="54" customWidth="1"/>
    <col min="58" max="58" width="5.6640625" style="54" customWidth="1"/>
    <col min="59" max="60" width="8.6640625" style="54" hidden="1" customWidth="1"/>
    <col min="61" max="61" width="5.6640625" style="54" hidden="1" customWidth="1"/>
    <col min="62" max="62" width="9.88671875" style="54" customWidth="1"/>
    <col min="63" max="63" width="9" style="54" customWidth="1"/>
    <col min="64" max="64" width="5.6640625" style="54" customWidth="1"/>
    <col min="65" max="66" width="8.6640625" style="54" customWidth="1"/>
    <col min="67" max="67" width="5.6640625" style="54" customWidth="1"/>
    <col min="68" max="69" width="8.6640625" style="54" hidden="1" customWidth="1"/>
    <col min="70" max="70" width="5.6640625" style="54" hidden="1" customWidth="1"/>
    <col min="71" max="71" width="9.88671875" style="54" hidden="1" customWidth="1"/>
    <col min="72" max="72" width="9" style="54" hidden="1" customWidth="1"/>
    <col min="73" max="73" width="5.6640625" style="54" hidden="1" customWidth="1"/>
    <col min="74" max="75" width="8.6640625" style="54" hidden="1" customWidth="1"/>
    <col min="76" max="76" width="5.6640625" style="54" hidden="1" customWidth="1"/>
    <col min="77" max="78" width="8.6640625" style="54" hidden="1" customWidth="1"/>
    <col min="79" max="79" width="5.6640625" style="54" hidden="1" customWidth="1"/>
    <col min="80" max="80" width="9.88671875" style="54" hidden="1" customWidth="1"/>
    <col min="81" max="81" width="9" style="54" hidden="1" customWidth="1"/>
    <col min="82" max="82" width="5.6640625" style="54" hidden="1" customWidth="1"/>
    <col min="83" max="83" width="10.5546875" style="54" hidden="1" customWidth="1"/>
    <col min="84" max="84" width="9.5546875" style="54" hidden="1" customWidth="1"/>
    <col min="85" max="85" width="4.33203125" style="54" hidden="1" customWidth="1"/>
    <col min="86" max="87" width="10" style="54" hidden="1" customWidth="1"/>
    <col min="88" max="88" width="5.6640625" style="54" hidden="1" customWidth="1"/>
    <col min="89" max="89" width="10.88671875" style="54" customWidth="1"/>
    <col min="90" max="90" width="10.5546875" style="54" customWidth="1"/>
    <col min="91" max="91" width="4.33203125" style="54" customWidth="1" collapsed="1"/>
    <col min="92" max="92" width="10" style="58" hidden="1" customWidth="1" outlineLevel="2"/>
    <col min="93" max="93" width="10.44140625" style="54" hidden="1" customWidth="1" outlineLevel="2"/>
    <col min="94" max="94" width="10" style="55" hidden="1" customWidth="1" outlineLevel="1"/>
    <col min="95" max="95" width="9.5546875" style="56" hidden="1" customWidth="1" outlineLevel="1"/>
    <col min="96" max="96" width="10.33203125" style="57" hidden="1" customWidth="1"/>
    <col min="97" max="97" width="8.88671875" style="54" hidden="1" customWidth="1"/>
    <col min="98" max="98" width="15.5546875" style="20" hidden="1" customWidth="1"/>
    <col min="99" max="99" width="8.88671875" style="54" hidden="1" customWidth="1"/>
    <col min="100" max="143" width="0" style="54" hidden="1" customWidth="1"/>
    <col min="144" max="16384" width="8.88671875" style="54"/>
  </cols>
  <sheetData>
    <row r="1" spans="1:98" ht="17.399999999999999" x14ac:dyDescent="0.3">
      <c r="A1" s="170" t="s">
        <v>131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53"/>
    </row>
    <row r="2" spans="1:98" ht="15" x14ac:dyDescent="0.25">
      <c r="CL2" s="294" t="s">
        <v>141</v>
      </c>
      <c r="CM2" s="294"/>
      <c r="CO2" s="59"/>
    </row>
    <row r="3" spans="1:98" ht="12.75" customHeight="1" x14ac:dyDescent="0.25">
      <c r="A3" s="296" t="s">
        <v>110</v>
      </c>
      <c r="B3" s="296" t="s">
        <v>132</v>
      </c>
      <c r="C3" s="296"/>
      <c r="D3" s="296"/>
      <c r="E3" s="296" t="s">
        <v>133</v>
      </c>
      <c r="F3" s="296"/>
      <c r="G3" s="296"/>
      <c r="H3" s="297" t="s">
        <v>134</v>
      </c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298"/>
      <c r="AV3" s="298"/>
      <c r="AW3" s="298"/>
      <c r="AX3" s="298"/>
      <c r="AY3" s="298"/>
      <c r="AZ3" s="298"/>
      <c r="BA3" s="298"/>
      <c r="BB3" s="298"/>
      <c r="BC3" s="298"/>
      <c r="BD3" s="298"/>
      <c r="BE3" s="298"/>
      <c r="BF3" s="298"/>
      <c r="BG3" s="298"/>
      <c r="BH3" s="298"/>
      <c r="BI3" s="298"/>
      <c r="BJ3" s="298"/>
      <c r="BK3" s="298"/>
      <c r="BL3" s="298"/>
      <c r="BM3" s="298"/>
      <c r="BN3" s="298"/>
      <c r="BO3" s="298"/>
      <c r="BP3" s="298"/>
      <c r="BQ3" s="298"/>
      <c r="BR3" s="298"/>
      <c r="BS3" s="298"/>
      <c r="BT3" s="298"/>
      <c r="BU3" s="298"/>
      <c r="BV3" s="298"/>
      <c r="BW3" s="298"/>
      <c r="BX3" s="298"/>
      <c r="BY3" s="298"/>
      <c r="BZ3" s="298"/>
      <c r="CA3" s="298"/>
      <c r="CB3" s="298"/>
      <c r="CC3" s="298"/>
      <c r="CD3" s="298"/>
      <c r="CE3" s="298"/>
      <c r="CF3" s="298"/>
      <c r="CG3" s="298"/>
      <c r="CH3" s="298"/>
      <c r="CI3" s="298"/>
      <c r="CJ3" s="299"/>
      <c r="CK3" s="296" t="s">
        <v>135</v>
      </c>
      <c r="CL3" s="296"/>
      <c r="CM3" s="296"/>
      <c r="CO3" s="59"/>
    </row>
    <row r="4" spans="1:98" s="24" customFormat="1" ht="204" customHeight="1" x14ac:dyDescent="0.3">
      <c r="A4" s="296"/>
      <c r="B4" s="296"/>
      <c r="C4" s="296"/>
      <c r="D4" s="296"/>
      <c r="E4" s="296"/>
      <c r="F4" s="296"/>
      <c r="G4" s="296"/>
      <c r="H4" s="288" t="str">
        <f>VLOOKUP(H26,КЕКВ_ср_з!$A:$C,3,FALSE)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I4" s="289"/>
      <c r="J4" s="290"/>
      <c r="K4" s="288" t="str">
        <f>VLOOKUP(K26,КЕКВ_ср_з!$A:$C,3,FALSE)</f>
        <v>Інша діяльність у сфері державного управління</v>
      </c>
      <c r="L4" s="289"/>
      <c r="M4" s="290"/>
      <c r="N4" s="288" t="str">
        <f>VLOOKUP(N26,КЕКВ_ср_з!$A:$C,3,FALSE)</f>
        <v>Проведення місцевих виборів</v>
      </c>
      <c r="O4" s="289"/>
      <c r="P4" s="290"/>
      <c r="Q4" s="288" t="str">
        <f>VLOOKUP(Q26,КЕКВ_ср_з!$A:$C,3,FALSE)</f>
        <v>Надання дошкільної освіти</v>
      </c>
      <c r="R4" s="289"/>
      <c r="S4" s="290"/>
      <c r="T4" s="288" t="str">
        <f>VLOOKUP(T26,КЕКВ_ср_з!$A:$C,3,FALSE)</f>
        <v>Інші видатки на соціальний захист ветеранів війни та праці</v>
      </c>
      <c r="U4" s="289"/>
      <c r="V4" s="290"/>
      <c r="W4" s="288" t="str">
        <f>VLOOKUP(W26,КЕКВ_ср_з!$A:$C,3,FALSE)</f>
        <v>Організація та проведення громадських робіт</v>
      </c>
      <c r="X4" s="289"/>
      <c r="Y4" s="290"/>
      <c r="Z4" s="288" t="str">
        <f>VLOOKUP(Z26,КЕКВ_ср_з!$A:$C,3,FALSE)</f>
        <v>Інші заходи у сфері соціального захисту і соціального забезпечення</v>
      </c>
      <c r="AA4" s="289"/>
      <c r="AB4" s="290"/>
      <c r="AC4" s="288" t="str">
        <f>VLOOKUP(AC26,КЕКВ_ср_з!$A:$C,3,FALSE)</f>
        <v>Забезпечення діяльності палаців i будинків культури, клубів, центрів дозвілля та iнших клубних закладів</v>
      </c>
      <c r="AD4" s="289"/>
      <c r="AE4" s="290"/>
      <c r="AF4" s="288" t="str">
        <f>VLOOKUP(AF26,КЕКВ_ср_з!$A:$C,3,FALSE)</f>
        <v>Забезпечення діяльності водопровідно-каналізаційного господарства</v>
      </c>
      <c r="AG4" s="289"/>
      <c r="AH4" s="290"/>
      <c r="AI4" s="288" t="str">
        <f>VLOOKUP(AI26,КЕКВ_ср_з!$A:$C,3,FALSE)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J4" s="289"/>
      <c r="AK4" s="290"/>
      <c r="AL4" s="288" t="str">
        <f>VLOOKUP(AL26,КЕКВ_ср_з!$A:$C,3,FALSE)</f>
        <v>Організація благоустрою населених пунктів</v>
      </c>
      <c r="AM4" s="289"/>
      <c r="AN4" s="290"/>
      <c r="AO4" s="288" t="str">
        <f>VLOOKUP(AO26,КЕКВ_ср_з!$A:$C,3,FALSE)</f>
        <v>Здійснення заходів із землеустрою</v>
      </c>
      <c r="AP4" s="289"/>
      <c r="AQ4" s="290"/>
      <c r="AR4" s="288" t="str">
        <f>VLOOKUP(AR26,КЕКВ_ср_з!$A:$C,3,FALSE)</f>
        <v>Будівництво об`єктів житлово-комунального господарства</v>
      </c>
      <c r="AS4" s="289"/>
      <c r="AT4" s="290"/>
      <c r="AU4" s="288" t="str">
        <f>VLOOKUP(AU26,КЕКВ_ср_з!$A:$C,3,FALSE)</f>
        <v>Розроблення схем планування та забудови територій (містобудівної документації)</v>
      </c>
      <c r="AV4" s="289"/>
      <c r="AW4" s="290"/>
      <c r="AX4" s="288" t="str">
        <f>VLOOKUP(AX26,КЕКВ_ср_з!$A:$C,3,FALSE)</f>
        <v>Утримання та розвиток автомобільних доріг та дорожньої інфраструктури за рахунок коштів місцевого бюджету</v>
      </c>
      <c r="AY4" s="289"/>
      <c r="AZ4" s="290"/>
      <c r="BA4" s="288" t="str">
        <f>VLOOKUP(BA26,КЕКВ_ср_з!$A:$C,3,FALSE)</f>
        <v>Резервний фонд</v>
      </c>
      <c r="BB4" s="289"/>
      <c r="BC4" s="290"/>
      <c r="BD4" s="288" t="str">
        <f>VLOOKUP(BD26,КЕКВ_ср_з!$A:$C,3,FALSE)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BE4" s="289"/>
      <c r="BF4" s="290"/>
      <c r="BG4" s="288" t="str">
        <f>VLOOKUP(BG26,КЕКВ_ср_з!$A:$C,3,FALSE)</f>
        <v>Субвенція з місцевого бюджету на здійснення природоохоронних заходів</v>
      </c>
      <c r="BH4" s="289"/>
      <c r="BI4" s="290"/>
      <c r="BJ4" s="288" t="str">
        <f>VLOOKUP(BJ26,КЕКВ_ср_з!$A:$C,3,FALSE)</f>
        <v>Інші субвенції з місцевого бюджету</v>
      </c>
      <c r="BK4" s="289"/>
      <c r="BL4" s="290"/>
      <c r="BM4" s="288" t="str">
        <f>VLOOKUP(BM26,КЕКВ_ср_з!$A:$C,3,FALSE)</f>
        <v>Субвенція з місцевого бюджету державному бюджету на виконання програм соціально-економічного розвитку регіонів</v>
      </c>
      <c r="BN4" s="289"/>
      <c r="BO4" s="290"/>
      <c r="BP4" s="288" t="str">
        <f>VLOOKUP(BP26,КЕКВ_ср_з!$A:$C,3,FALSE)</f>
        <v xml:space="preserve">Усього </v>
      </c>
      <c r="BQ4" s="289"/>
      <c r="BR4" s="290"/>
      <c r="BS4" s="288">
        <f>VLOOKUP(BS26,КЕКВ_ср_з!$A:$C,3,FALSE)</f>
        <v>0</v>
      </c>
      <c r="BT4" s="289"/>
      <c r="BU4" s="290"/>
      <c r="BV4" s="288">
        <f>VLOOKUP(BV26,КЕКВ_ср_з!$A:$C,3,FALSE)</f>
        <v>0</v>
      </c>
      <c r="BW4" s="289"/>
      <c r="BX4" s="290"/>
      <c r="BY4" s="288">
        <f>VLOOKUP(BY26,КЕКВ_ср_з!$A:$C,3,FALSE)</f>
        <v>0</v>
      </c>
      <c r="BZ4" s="289"/>
      <c r="CA4" s="290"/>
      <c r="CB4" s="288">
        <f>VLOOKUP(CB26,КЕКВ_ср_з!$A:$C,3,FALSE)</f>
        <v>0</v>
      </c>
      <c r="CC4" s="289"/>
      <c r="CD4" s="290"/>
      <c r="CE4" s="288">
        <f>VLOOKUP(CE26,КЕКВ_ср_з!$A:$C,3,FALSE)</f>
        <v>0</v>
      </c>
      <c r="CF4" s="289"/>
      <c r="CG4" s="290"/>
      <c r="CH4" s="288">
        <f>VLOOKUP(CH26,КЕКВ_ср_з!$A:$C,3,FALSE)</f>
        <v>0</v>
      </c>
      <c r="CI4" s="289"/>
      <c r="CJ4" s="290"/>
      <c r="CK4" s="296"/>
      <c r="CL4" s="296"/>
      <c r="CM4" s="296"/>
      <c r="CN4" s="60"/>
      <c r="CO4" s="61"/>
      <c r="CP4" s="62"/>
      <c r="CQ4" s="63"/>
      <c r="CR4" s="64" t="s">
        <v>137</v>
      </c>
      <c r="CT4" s="29"/>
    </row>
    <row r="5" spans="1:98" s="24" customFormat="1" ht="26.4" x14ac:dyDescent="0.3">
      <c r="A5" s="296"/>
      <c r="B5" s="23" t="str">
        <f>ср_зф!B4</f>
        <v>Планна 12 міс.</v>
      </c>
      <c r="C5" s="23" t="str">
        <f>ср_зф!C4</f>
        <v>Касовіза 12 міс.</v>
      </c>
      <c r="D5" s="22" t="s">
        <v>114</v>
      </c>
      <c r="E5" s="23" t="str">
        <f>B5</f>
        <v>Планна 12 міс.</v>
      </c>
      <c r="F5" s="23" t="str">
        <f>C5</f>
        <v>Касовіза 12 міс.</v>
      </c>
      <c r="G5" s="22" t="s">
        <v>114</v>
      </c>
      <c r="H5" s="23" t="str">
        <f>E5</f>
        <v>Планна 12 міс.</v>
      </c>
      <c r="I5" s="23" t="str">
        <f>F5</f>
        <v>Касовіза 12 міс.</v>
      </c>
      <c r="J5" s="22" t="s">
        <v>114</v>
      </c>
      <c r="K5" s="23" t="str">
        <f>H5</f>
        <v>Планна 12 міс.</v>
      </c>
      <c r="L5" s="23" t="str">
        <f>I5</f>
        <v>Касовіза 12 міс.</v>
      </c>
      <c r="M5" s="159" t="s">
        <v>114</v>
      </c>
      <c r="N5" s="23" t="str">
        <f>K5</f>
        <v>Планна 12 міс.</v>
      </c>
      <c r="O5" s="23" t="str">
        <f>L5</f>
        <v>Касовіза 12 міс.</v>
      </c>
      <c r="P5" s="159" t="s">
        <v>114</v>
      </c>
      <c r="Q5" s="23" t="str">
        <f>N5</f>
        <v>Планна 12 міс.</v>
      </c>
      <c r="R5" s="23" t="str">
        <f>O5</f>
        <v>Касовіза 12 міс.</v>
      </c>
      <c r="S5" s="159" t="s">
        <v>114</v>
      </c>
      <c r="T5" s="23" t="str">
        <f>Q5</f>
        <v>Планна 12 міс.</v>
      </c>
      <c r="U5" s="23" t="str">
        <f>R5</f>
        <v>Касовіза 12 міс.</v>
      </c>
      <c r="V5" s="159" t="s">
        <v>114</v>
      </c>
      <c r="W5" s="23" t="str">
        <f>T5</f>
        <v>Планна 12 міс.</v>
      </c>
      <c r="X5" s="23" t="str">
        <f>U5</f>
        <v>Касовіза 12 міс.</v>
      </c>
      <c r="Y5" s="159" t="s">
        <v>114</v>
      </c>
      <c r="Z5" s="23" t="str">
        <f>W5</f>
        <v>Планна 12 міс.</v>
      </c>
      <c r="AA5" s="23" t="str">
        <f>X5</f>
        <v>Касовіза 12 міс.</v>
      </c>
      <c r="AB5" s="159" t="s">
        <v>114</v>
      </c>
      <c r="AC5" s="23" t="str">
        <f>Z5</f>
        <v>Планна 12 міс.</v>
      </c>
      <c r="AD5" s="23" t="str">
        <f>AA5</f>
        <v>Касовіза 12 міс.</v>
      </c>
      <c r="AE5" s="159" t="s">
        <v>114</v>
      </c>
      <c r="AF5" s="23" t="str">
        <f>AC5</f>
        <v>Планна 12 міс.</v>
      </c>
      <c r="AG5" s="23" t="str">
        <f>AD5</f>
        <v>Касовіза 12 міс.</v>
      </c>
      <c r="AH5" s="159" t="s">
        <v>114</v>
      </c>
      <c r="AI5" s="23" t="str">
        <f>AF5</f>
        <v>Планна 12 міс.</v>
      </c>
      <c r="AJ5" s="23" t="str">
        <f>AG5</f>
        <v>Касовіза 12 міс.</v>
      </c>
      <c r="AK5" s="159" t="s">
        <v>114</v>
      </c>
      <c r="AL5" s="23" t="str">
        <f>AI5</f>
        <v>Планна 12 міс.</v>
      </c>
      <c r="AM5" s="23" t="str">
        <f>AJ5</f>
        <v>Касовіза 12 міс.</v>
      </c>
      <c r="AN5" s="159" t="s">
        <v>114</v>
      </c>
      <c r="AO5" s="23" t="str">
        <f>AL5</f>
        <v>Планна 12 міс.</v>
      </c>
      <c r="AP5" s="23" t="str">
        <f>AM5</f>
        <v>Касовіза 12 міс.</v>
      </c>
      <c r="AQ5" s="159" t="s">
        <v>114</v>
      </c>
      <c r="AR5" s="23" t="str">
        <f>AO5</f>
        <v>Планна 12 міс.</v>
      </c>
      <c r="AS5" s="23" t="str">
        <f>AP5</f>
        <v>Касовіза 12 міс.</v>
      </c>
      <c r="AT5" s="159" t="s">
        <v>114</v>
      </c>
      <c r="AU5" s="23" t="str">
        <f>AR5</f>
        <v>Планна 12 міс.</v>
      </c>
      <c r="AV5" s="23" t="str">
        <f>AS5</f>
        <v>Касовіза 12 міс.</v>
      </c>
      <c r="AW5" s="159" t="s">
        <v>114</v>
      </c>
      <c r="AX5" s="23" t="str">
        <f>AU5</f>
        <v>Планна 12 міс.</v>
      </c>
      <c r="AY5" s="23" t="str">
        <f>AV5</f>
        <v>Касовіза 12 міс.</v>
      </c>
      <c r="AZ5" s="159" t="s">
        <v>114</v>
      </c>
      <c r="BA5" s="23" t="str">
        <f>AX5</f>
        <v>Планна 12 міс.</v>
      </c>
      <c r="BB5" s="23" t="str">
        <f>AY5</f>
        <v>Касовіза 12 міс.</v>
      </c>
      <c r="BC5" s="159" t="s">
        <v>114</v>
      </c>
      <c r="BD5" s="23" t="str">
        <f>BA5</f>
        <v>Планна 12 міс.</v>
      </c>
      <c r="BE5" s="23" t="str">
        <f>BB5</f>
        <v>Касовіза 12 міс.</v>
      </c>
      <c r="BF5" s="159" t="s">
        <v>114</v>
      </c>
      <c r="BG5" s="23" t="str">
        <f>BD5</f>
        <v>Планна 12 міс.</v>
      </c>
      <c r="BH5" s="23" t="str">
        <f>BE5</f>
        <v>Касовіза 12 міс.</v>
      </c>
      <c r="BI5" s="159" t="s">
        <v>114</v>
      </c>
      <c r="BJ5" s="23" t="str">
        <f>BG5</f>
        <v>Планна 12 міс.</v>
      </c>
      <c r="BK5" s="23" t="str">
        <f>BH5</f>
        <v>Касовіза 12 міс.</v>
      </c>
      <c r="BL5" s="159" t="s">
        <v>114</v>
      </c>
      <c r="BM5" s="23" t="str">
        <f>BJ5</f>
        <v>Планна 12 міс.</v>
      </c>
      <c r="BN5" s="23" t="str">
        <f>BK5</f>
        <v>Касовіза 12 міс.</v>
      </c>
      <c r="BO5" s="159" t="s">
        <v>114</v>
      </c>
      <c r="BP5" s="23" t="str">
        <f>BM5</f>
        <v>Планна 12 міс.</v>
      </c>
      <c r="BQ5" s="23" t="str">
        <f>BN5</f>
        <v>Касовіза 12 міс.</v>
      </c>
      <c r="BR5" s="159" t="s">
        <v>114</v>
      </c>
      <c r="BS5" s="23" t="str">
        <f>BP5</f>
        <v>Планна 12 міс.</v>
      </c>
      <c r="BT5" s="23" t="str">
        <f>BQ5</f>
        <v>Касовіза 12 міс.</v>
      </c>
      <c r="BU5" s="159" t="s">
        <v>114</v>
      </c>
      <c r="BV5" s="23" t="str">
        <f>BS5</f>
        <v>Планна 12 міс.</v>
      </c>
      <c r="BW5" s="23" t="str">
        <f>BT5</f>
        <v>Касовіза 12 міс.</v>
      </c>
      <c r="BX5" s="159" t="s">
        <v>114</v>
      </c>
      <c r="BY5" s="23" t="str">
        <f>BV5</f>
        <v>Планна 12 міс.</v>
      </c>
      <c r="BZ5" s="23" t="str">
        <f>BW5</f>
        <v>Касовіза 12 міс.</v>
      </c>
      <c r="CA5" s="159" t="s">
        <v>114</v>
      </c>
      <c r="CB5" s="23" t="str">
        <f>BY5</f>
        <v>Планна 12 міс.</v>
      </c>
      <c r="CC5" s="23" t="str">
        <f>BZ5</f>
        <v>Касовіза 12 міс.</v>
      </c>
      <c r="CD5" s="159" t="s">
        <v>114</v>
      </c>
      <c r="CE5" s="23" t="str">
        <f>Z5</f>
        <v>Планна 12 міс.</v>
      </c>
      <c r="CF5" s="23" t="str">
        <f>AA5</f>
        <v>Касовіза 12 міс.</v>
      </c>
      <c r="CG5" s="22" t="s">
        <v>114</v>
      </c>
      <c r="CH5" s="23" t="str">
        <f>Z5</f>
        <v>Планна 12 міс.</v>
      </c>
      <c r="CI5" s="23" t="str">
        <f>AA5</f>
        <v>Касовіза 12 міс.</v>
      </c>
      <c r="CJ5" s="22" t="s">
        <v>114</v>
      </c>
      <c r="CK5" s="23" t="str">
        <f>CH5</f>
        <v>Планна 12 міс.</v>
      </c>
      <c r="CL5" s="23" t="str">
        <f>CI5</f>
        <v>Касовіза 12 міс.</v>
      </c>
      <c r="CM5" s="22" t="s">
        <v>114</v>
      </c>
      <c r="CN5" s="60" t="s">
        <v>138</v>
      </c>
      <c r="CO5" s="65" t="s">
        <v>139</v>
      </c>
      <c r="CP5" s="62"/>
      <c r="CQ5" s="63"/>
      <c r="CR5" s="64"/>
      <c r="CT5" s="29"/>
    </row>
    <row r="6" spans="1:98" s="24" customFormat="1" ht="10.19999999999999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159"/>
      <c r="L6" s="159"/>
      <c r="M6" s="159"/>
      <c r="N6" s="159"/>
      <c r="O6" s="159"/>
      <c r="P6" s="159"/>
      <c r="Q6" s="159"/>
      <c r="R6" s="159"/>
      <c r="S6" s="159"/>
      <c r="T6" s="22"/>
      <c r="U6" s="22"/>
      <c r="V6" s="22"/>
      <c r="W6" s="159"/>
      <c r="X6" s="159"/>
      <c r="Y6" s="159"/>
      <c r="Z6" s="22"/>
      <c r="AA6" s="22"/>
      <c r="AB6" s="22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22"/>
      <c r="CF6" s="22"/>
      <c r="CG6" s="22"/>
      <c r="CH6" s="22"/>
      <c r="CI6" s="22"/>
      <c r="CJ6" s="22"/>
      <c r="CK6" s="22"/>
      <c r="CL6" s="22"/>
      <c r="CM6" s="22"/>
      <c r="CN6" s="60"/>
      <c r="CO6" s="61"/>
      <c r="CP6" s="62"/>
      <c r="CQ6" s="63"/>
      <c r="CR6" s="64"/>
      <c r="CT6" s="29"/>
    </row>
    <row r="7" spans="1:98" s="72" customFormat="1" ht="15" customHeight="1" x14ac:dyDescent="0.3">
      <c r="A7" s="66" t="s">
        <v>115</v>
      </c>
      <c r="B7" s="67">
        <f>ср_зф!BY6</f>
        <v>2292330</v>
      </c>
      <c r="C7" s="67">
        <f>ср_зф!BZ6</f>
        <v>2138496.3499999996</v>
      </c>
      <c r="D7" s="67">
        <f>IF(B7=0,0,C7/B7*100)</f>
        <v>93.289201380255008</v>
      </c>
      <c r="E7" s="67">
        <f>SUMIF($E$5:$CG$5,E$5,$H7:$CJ7)</f>
        <v>58000</v>
      </c>
      <c r="F7" s="67">
        <f t="shared" ref="F7:F21" si="0">SUMIF($E$5:$CG$5,F$5,$H7:$CJ7)</f>
        <v>32950.400000000001</v>
      </c>
      <c r="G7" s="67">
        <f>IF(E7=0,0,F7/E7*100)</f>
        <v>56.811034482758629</v>
      </c>
      <c r="H7" s="31">
        <f>SUMIFS(зф!$G:$G,зф!$B:$B,$CT7,зф!$C:$C,H$25)</f>
        <v>0</v>
      </c>
      <c r="I7" s="31">
        <f>SUMIFS(зф!$J:$J,зф!$B:$B,$CT7,зф!$C:$C,H$25)</f>
        <v>0</v>
      </c>
      <c r="J7" s="67">
        <f>IF(H7=0,0,I7/H7*100)</f>
        <v>0</v>
      </c>
      <c r="K7" s="31">
        <f>SUMIFS(зф!$G:$G,зф!$B:$B,$CT7,зф!$C:$C,K$25)</f>
        <v>0</v>
      </c>
      <c r="L7" s="31">
        <f>SUMIFS(зф!$J:$J,зф!$B:$B,$CT7,зф!$C:$C,K$25)</f>
        <v>0</v>
      </c>
      <c r="M7" s="67"/>
      <c r="N7" s="31">
        <f>SUMIFS(зф!$G:$G,зф!$B:$B,$CT7,зф!$C:$C,N$25)</f>
        <v>0</v>
      </c>
      <c r="O7" s="31">
        <f>SUMIFS(зф!$J:$J,зф!$B:$B,$CT7,зф!$C:$C,N$25)</f>
        <v>0</v>
      </c>
      <c r="P7" s="67"/>
      <c r="Q7" s="31">
        <f>SUMIFS(зф!$G:$G,зф!$B:$B,$CT7,зф!$C:$C,Q$25)</f>
        <v>0</v>
      </c>
      <c r="R7" s="31">
        <f>SUMIFS(зф!$J:$J,зф!$B:$B,$CT7,зф!$C:$C,Q$25)</f>
        <v>0</v>
      </c>
      <c r="S7" s="67">
        <f t="shared" ref="S7:S12" si="1">IF(Q7=0,0,R7/Q7*100)</f>
        <v>0</v>
      </c>
      <c r="T7" s="31">
        <f>SUMIFS(зф!$G:$G,зф!$B:$B,$CT7,зф!$C:$C,T$25)</f>
        <v>0</v>
      </c>
      <c r="U7" s="31">
        <f>SUMIFS(зф!$J:$J,зф!$B:$B,$CT7,зф!$C:$C,T$25)</f>
        <v>0</v>
      </c>
      <c r="V7" s="67"/>
      <c r="W7" s="31">
        <f>SUMIFS(зф!$G:$G,зф!$B:$B,$CT7,зф!$C:$C,W$25)</f>
        <v>0</v>
      </c>
      <c r="X7" s="31">
        <f>SUMIFS(зф!$J:$J,зф!$B:$B,$CT7,зф!$C:$C,W$25)</f>
        <v>0</v>
      </c>
      <c r="Y7" s="67"/>
      <c r="Z7" s="31">
        <f>SUMIFS(зф!$G:$G,зф!$B:$B,$CT7,зф!$C:$C,Z$25)</f>
        <v>0</v>
      </c>
      <c r="AA7" s="31">
        <f>SUMIFS(зф!$J:$J,зф!$B:$B,$CT7,зф!$C:$C,Z$25)</f>
        <v>0</v>
      </c>
      <c r="AB7" s="67">
        <f t="shared" ref="AB7:AB22" si="2">IF(Z7=0,0,AA7/Z7*100)</f>
        <v>0</v>
      </c>
      <c r="AC7" s="31">
        <f>SUMIFS(зф!$G:$G,зф!$B:$B,$CT7,зф!$C:$C,AC$25)</f>
        <v>0</v>
      </c>
      <c r="AD7" s="31">
        <f>SUMIFS(зф!$J:$J,зф!$B:$B,$CT7,зф!$C:$C,AC$25)</f>
        <v>0</v>
      </c>
      <c r="AE7" s="67"/>
      <c r="AF7" s="31">
        <f>SUMIFS(зф!$G:$G,зф!$B:$B,$CT7,зф!$C:$C,AF$25)</f>
        <v>0</v>
      </c>
      <c r="AG7" s="31">
        <f>SUMIFS(зф!$J:$J,зф!$B:$B,$CT7,зф!$C:$C,AF$25)</f>
        <v>0</v>
      </c>
      <c r="AH7" s="67"/>
      <c r="AI7" s="31">
        <f>SUMIFS(зф!$G:$G,зф!$B:$B,$CT7,зф!$C:$C,AI$25)</f>
        <v>0</v>
      </c>
      <c r="AJ7" s="31">
        <f>SUMIFS(зф!$J:$J,зф!$B:$B,$CT7,зф!$C:$C,AI$25)</f>
        <v>0</v>
      </c>
      <c r="AK7" s="67">
        <f t="shared" ref="AK7:AK12" si="3">IF(AI7=0,0,AJ7/AI7*100)</f>
        <v>0</v>
      </c>
      <c r="AL7" s="31">
        <f>SUMIFS(зф!$G:$G,зф!$B:$B,$CT7,зф!$C:$C,AL$25)</f>
        <v>0</v>
      </c>
      <c r="AM7" s="31">
        <f>SUMIFS(зф!$J:$J,зф!$B:$B,$CT7,зф!$C:$C,AL$25)</f>
        <v>0</v>
      </c>
      <c r="AN7" s="67"/>
      <c r="AO7" s="31">
        <f>SUMIFS(зф!$G:$G,зф!$B:$B,$CT7,зф!$C:$C,AO$25)</f>
        <v>0</v>
      </c>
      <c r="AP7" s="31">
        <f>SUMIFS(зф!$J:$J,зф!$B:$B,$CT7,зф!$C:$C,AO$25)</f>
        <v>0</v>
      </c>
      <c r="AQ7" s="67"/>
      <c r="AR7" s="31">
        <f>SUMIFS(зф!$G:$G,зф!$B:$B,$CT7,зф!$C:$C,AR$25)</f>
        <v>0</v>
      </c>
      <c r="AS7" s="31">
        <f>SUMIFS(зф!$J:$J,зф!$B:$B,$CT7,зф!$C:$C,AR$25)</f>
        <v>0</v>
      </c>
      <c r="AT7" s="67">
        <f t="shared" ref="AT7:AT12" si="4">IF(AR7=0,0,AS7/AR7*100)</f>
        <v>0</v>
      </c>
      <c r="AU7" s="31">
        <f>SUMIFS(зф!$G:$G,зф!$B:$B,$CT7,зф!$C:$C,AU$25)</f>
        <v>0</v>
      </c>
      <c r="AV7" s="31">
        <f>SUMIFS(зф!$J:$J,зф!$B:$B,$CT7,зф!$C:$C,AU$25)</f>
        <v>0</v>
      </c>
      <c r="AW7" s="67">
        <f t="shared" ref="AW7:AW12" si="5">IF(AU7=0,0,AV7/AU7*100)</f>
        <v>0</v>
      </c>
      <c r="AX7" s="31">
        <f>SUMIFS(зф!$G:$G,зф!$B:$B,$CT7,зф!$C:$C,AX$25)</f>
        <v>0</v>
      </c>
      <c r="AY7" s="31">
        <f>SUMIFS(зф!$J:$J,зф!$B:$B,$CT7,зф!$C:$C,AX$25)</f>
        <v>0</v>
      </c>
      <c r="AZ7" s="67">
        <f t="shared" ref="AZ7:AZ12" si="6">IF(AX7=0,0,AY7/AX7*100)</f>
        <v>0</v>
      </c>
      <c r="BA7" s="31">
        <f>SUMIFS(зф!$G:$G,зф!$B:$B,$CT7,зф!$C:$C,BA$25)</f>
        <v>0</v>
      </c>
      <c r="BB7" s="31">
        <f>SUMIFS(зф!$J:$J,зф!$B:$B,$CT7,зф!$C:$C,BA$25)</f>
        <v>0</v>
      </c>
      <c r="BC7" s="67">
        <f t="shared" ref="BC7:BC12" si="7">IF(BA7=0,0,BB7/BA7*100)</f>
        <v>0</v>
      </c>
      <c r="BD7" s="31">
        <f>SUMIFS(зф!$G:$G,зф!$B:$B,$CT7,зф!$C:$C,BD$25)</f>
        <v>0</v>
      </c>
      <c r="BE7" s="31">
        <f>SUMIFS(зф!$J:$J,зф!$B:$B,$CT7,зф!$C:$C,BD$25)</f>
        <v>0</v>
      </c>
      <c r="BF7" s="67">
        <f t="shared" ref="BF7:BF12" si="8">IF(BD7=0,0,BE7/BD7*100)</f>
        <v>0</v>
      </c>
      <c r="BG7" s="31">
        <f>SUMIFS(зф!$G:$G,зф!$B:$B,$CT7,зф!$C:$C,BG$25)</f>
        <v>0</v>
      </c>
      <c r="BH7" s="31">
        <f>SUMIFS(зф!$J:$J,зф!$B:$B,$CT7,зф!$C:$C,BG$25)</f>
        <v>0</v>
      </c>
      <c r="BI7" s="67">
        <f t="shared" ref="BI7:BI12" si="9">IF(BG7=0,0,BH7/BG7*100)</f>
        <v>0</v>
      </c>
      <c r="BJ7" s="31">
        <f>SUMIFS(зф!$G:$G,зф!$B:$B,$CT7,зф!$C:$C,BJ$25)</f>
        <v>58000</v>
      </c>
      <c r="BK7" s="31">
        <f>SUMIFS(зф!$J:$J,зф!$B:$B,$CT7,зф!$C:$C,BJ$25)</f>
        <v>32950.400000000001</v>
      </c>
      <c r="BL7" s="67">
        <f t="shared" ref="BL7:BL12" si="10">IF(BJ7=0,0,BK7/BJ7*100)</f>
        <v>56.811034482758629</v>
      </c>
      <c r="BM7" s="31">
        <f>SUMIFS(зф!$G:$G,зф!$B:$B,$CT7,зф!$C:$C,BM$25)</f>
        <v>0</v>
      </c>
      <c r="BN7" s="31">
        <f>SUMIFS(зф!$J:$J,зф!$B:$B,$CT7,зф!$C:$C,BM$25)</f>
        <v>0</v>
      </c>
      <c r="BO7" s="67">
        <f t="shared" ref="BO7:BO12" si="11">IF(BM7=0,0,BN7/BM7*100)</f>
        <v>0</v>
      </c>
      <c r="BP7" s="31">
        <f>SUMIFS(зф!$G:$G,зф!$B:$B,$CT7,зф!$C:$C,BP$25)</f>
        <v>0</v>
      </c>
      <c r="BQ7" s="31">
        <f>SUMIFS(зф!$J:$J,зф!$B:$B,$CT7,зф!$C:$C,BP$25)</f>
        <v>0</v>
      </c>
      <c r="BR7" s="67">
        <f t="shared" ref="BR7:BR12" si="12">IF(BP7=0,0,BQ7/BP7*100)</f>
        <v>0</v>
      </c>
      <c r="BS7" s="31">
        <f>SUMIFS(зф!$G:$G,зф!$B:$B,$CT7,зф!$C:$C,BS$25)</f>
        <v>0</v>
      </c>
      <c r="BT7" s="31">
        <f>SUMIFS(зф!$J:$J,зф!$B:$B,$CT7,зф!$C:$C,BS$25)</f>
        <v>0</v>
      </c>
      <c r="BU7" s="67">
        <f t="shared" ref="BU7:BU12" si="13">IF(BS7=0,0,BT7/BS7*100)</f>
        <v>0</v>
      </c>
      <c r="BV7" s="31">
        <f>SUMIFS(зф!$G:$G,зф!$B:$B,$CT7,зф!$C:$C,BV$25)</f>
        <v>0</v>
      </c>
      <c r="BW7" s="31">
        <f>SUMIFS(зф!$J:$J,зф!$B:$B,$CT7,зф!$C:$C,BV$25)</f>
        <v>0</v>
      </c>
      <c r="BX7" s="67">
        <f t="shared" ref="BX7:BX12" si="14">IF(BV7=0,0,BW7/BV7*100)</f>
        <v>0</v>
      </c>
      <c r="BY7" s="31">
        <f>SUMIFS(зф!$G:$G,зф!$B:$B,$CT7,зф!$C:$C,BY$25)</f>
        <v>0</v>
      </c>
      <c r="BZ7" s="31">
        <f>SUMIFS(зф!$J:$J,зф!$B:$B,$CT7,зф!$C:$C,BY$25)</f>
        <v>0</v>
      </c>
      <c r="CA7" s="67">
        <f t="shared" ref="CA7:CA12" si="15">IF(BY7=0,0,BZ7/BY7*100)</f>
        <v>0</v>
      </c>
      <c r="CB7" s="31">
        <f>SUMIFS(зф!$G:$G,зф!$B:$B,$CT7,зф!$C:$C,CB$25)</f>
        <v>0</v>
      </c>
      <c r="CC7" s="31">
        <f>SUMIFS(зф!$J:$J,зф!$B:$B,$CT7,зф!$C:$C,CB$25)</f>
        <v>0</v>
      </c>
      <c r="CD7" s="67">
        <f t="shared" ref="CD7:CD12" si="16">IF(CB7=0,0,CC7/CB7*100)</f>
        <v>0</v>
      </c>
      <c r="CE7" s="31">
        <f>SUMIFS(зф!$G:$G,зф!$B:$B,$CT7,зф!$C:$C,CE$25)</f>
        <v>0</v>
      </c>
      <c r="CF7" s="31">
        <f>SUMIFS(зф!$J:$J,зф!$B:$B,$CT7,зф!$C:$C,CE$25)</f>
        <v>0</v>
      </c>
      <c r="CG7" s="67">
        <f t="shared" ref="CG7:CG12" si="17">IF(CE7=0,0,CF7/CE7*100)</f>
        <v>0</v>
      </c>
      <c r="CH7" s="31">
        <f>SUMIFS(зф!$G:$G,зф!$B:$B,$CT7,зф!$C:$C,CH$25)</f>
        <v>0</v>
      </c>
      <c r="CI7" s="31">
        <f>SUMIFS(зф!$J:$J,зф!$B:$B,$CT7,зф!$C:$C,CH$25)</f>
        <v>0</v>
      </c>
      <c r="CJ7" s="67">
        <f t="shared" ref="CJ7:CJ12" si="18">IF(CH7=0,0,CI7/CH7*100)</f>
        <v>0</v>
      </c>
      <c r="CK7" s="67">
        <f>ср_зф!BY6+ср_зф_трансферти!E7</f>
        <v>2350330</v>
      </c>
      <c r="CL7" s="67">
        <f>ср_зф!BZ6+ср_зф_трансферти!F7</f>
        <v>2171446.7499999995</v>
      </c>
      <c r="CM7" s="67">
        <f t="shared" ref="CM7:CM22" si="19">IF(CK7=0,0,CL7/CK7*100)</f>
        <v>92.389015585045485</v>
      </c>
      <c r="CN7" s="68">
        <f>SUMIF(зф!$C$3:$C$3000,$CT7,зф!$G$3:$G$3000)</f>
        <v>2350330</v>
      </c>
      <c r="CO7" s="69">
        <f>SUMIF(зф!$C$3:$C$3000,$CT7,зф!$J$3:$J$3000)</f>
        <v>2171446.75</v>
      </c>
      <c r="CP7" s="70">
        <f t="shared" ref="CP7:CP20" si="20">CN7-CK7</f>
        <v>0</v>
      </c>
      <c r="CQ7" s="71">
        <f t="shared" ref="CQ7:CQ21" si="21">CO7-CL7+AA7-CR7</f>
        <v>4.6566128730773926E-10</v>
      </c>
      <c r="CR7" s="67">
        <f>SUMIFS(зф!$J$3:$J$3000,зф!$C$3:$C$3000,CR$26,зф!$B$3:$B$3000,$CT7)</f>
        <v>0</v>
      </c>
      <c r="CT7" s="38">
        <v>11316501000</v>
      </c>
    </row>
    <row r="8" spans="1:98" s="72" customFormat="1" ht="15" customHeight="1" x14ac:dyDescent="0.3">
      <c r="A8" s="66" t="s">
        <v>116</v>
      </c>
      <c r="B8" s="67">
        <f>ср_зф!BY7</f>
        <v>3092340</v>
      </c>
      <c r="C8" s="67">
        <f>ср_зф!BZ7</f>
        <v>2587398.4900000002</v>
      </c>
      <c r="D8" s="67">
        <f t="shared" ref="D8:D22" si="22">IF(B8=0,0,C8/B8*100)</f>
        <v>83.671216295750156</v>
      </c>
      <c r="E8" s="67">
        <f t="shared" ref="E8:E21" si="23">SUMIF($E$5:$CG$5,E$5,$H8:$CJ8)</f>
        <v>406092</v>
      </c>
      <c r="F8" s="67">
        <f t="shared" si="0"/>
        <v>401902</v>
      </c>
      <c r="G8" s="67">
        <f t="shared" ref="G8:G22" si="24">IF(E8=0,0,F8/E8*100)</f>
        <v>98.968214099268152</v>
      </c>
      <c r="H8" s="31">
        <f>SUMIFS(зф!$G:$G,зф!$B:$B,$CT8,зф!$C:$C,H$25)</f>
        <v>0</v>
      </c>
      <c r="I8" s="31">
        <f>SUMIFS(зф!$J:$J,зф!$B:$B,$CT8,зф!$C:$C,H$25)</f>
        <v>0</v>
      </c>
      <c r="J8" s="67">
        <f t="shared" ref="J8:J22" si="25">IF(H8=0,0,I8/H8*100)</f>
        <v>0</v>
      </c>
      <c r="K8" s="31">
        <f>SUMIFS(зф!$G:$G,зф!$B:$B,$CT8,зф!$C:$C,K$25)</f>
        <v>0</v>
      </c>
      <c r="L8" s="31">
        <f>SUMIFS(зф!$J:$J,зф!$B:$B,$CT8,зф!$C:$C,K$25)</f>
        <v>0</v>
      </c>
      <c r="M8" s="67"/>
      <c r="N8" s="31">
        <f>SUMIFS(зф!$G:$G,зф!$B:$B,$CT8,зф!$C:$C,N$25)</f>
        <v>0</v>
      </c>
      <c r="O8" s="31">
        <f>SUMIFS(зф!$J:$J,зф!$B:$B,$CT8,зф!$C:$C,N$25)</f>
        <v>0</v>
      </c>
      <c r="P8" s="67"/>
      <c r="Q8" s="31">
        <f>SUMIFS(зф!$G:$G,зф!$B:$B,$CT8,зф!$C:$C,Q$25)</f>
        <v>0</v>
      </c>
      <c r="R8" s="31">
        <f>SUMIFS(зф!$J:$J,зф!$B:$B,$CT8,зф!$C:$C,Q$25)</f>
        <v>0</v>
      </c>
      <c r="S8" s="67">
        <f t="shared" si="1"/>
        <v>0</v>
      </c>
      <c r="T8" s="31">
        <f>SUMIFS(зф!$G:$G,зф!$B:$B,$CT8,зф!$C:$C,T$25)</f>
        <v>0</v>
      </c>
      <c r="U8" s="31">
        <f>SUMIFS(зф!$J:$J,зф!$B:$B,$CT8,зф!$C:$C,T$25)</f>
        <v>0</v>
      </c>
      <c r="V8" s="67"/>
      <c r="W8" s="31">
        <f>SUMIFS(зф!$G:$G,зф!$B:$B,$CT8,зф!$C:$C,W$25)</f>
        <v>0</v>
      </c>
      <c r="X8" s="31">
        <f>SUMIFS(зф!$J:$J,зф!$B:$B,$CT8,зф!$C:$C,W$25)</f>
        <v>0</v>
      </c>
      <c r="Y8" s="67"/>
      <c r="Z8" s="31">
        <f>SUMIFS(зф!$G:$G,зф!$B:$B,$CT8,зф!$C:$C,Z$25)</f>
        <v>0</v>
      </c>
      <c r="AA8" s="31">
        <f>SUMIFS(зф!$J:$J,зф!$B:$B,$CT8,зф!$C:$C,Z$25)</f>
        <v>0</v>
      </c>
      <c r="AB8" s="67">
        <f t="shared" si="2"/>
        <v>0</v>
      </c>
      <c r="AC8" s="31">
        <f>SUMIFS(зф!$G:$G,зф!$B:$B,$CT8,зф!$C:$C,AC$25)</f>
        <v>0</v>
      </c>
      <c r="AD8" s="31">
        <f>SUMIFS(зф!$J:$J,зф!$B:$B,$CT8,зф!$C:$C,AC$25)</f>
        <v>0</v>
      </c>
      <c r="AE8" s="67"/>
      <c r="AF8" s="31">
        <f>SUMIFS(зф!$G:$G,зф!$B:$B,$CT8,зф!$C:$C,AF$25)</f>
        <v>0</v>
      </c>
      <c r="AG8" s="31">
        <f>SUMIFS(зф!$J:$J,зф!$B:$B,$CT8,зф!$C:$C,AF$25)</f>
        <v>0</v>
      </c>
      <c r="AH8" s="67"/>
      <c r="AI8" s="31">
        <f>SUMIFS(зф!$G:$G,зф!$B:$B,$CT8,зф!$C:$C,AI$25)</f>
        <v>0</v>
      </c>
      <c r="AJ8" s="31">
        <f>SUMIFS(зф!$J:$J,зф!$B:$B,$CT8,зф!$C:$C,AI$25)</f>
        <v>0</v>
      </c>
      <c r="AK8" s="67">
        <f t="shared" si="3"/>
        <v>0</v>
      </c>
      <c r="AL8" s="31">
        <f>SUMIFS(зф!$G:$G,зф!$B:$B,$CT8,зф!$C:$C,AL$25)</f>
        <v>0</v>
      </c>
      <c r="AM8" s="31">
        <f>SUMIFS(зф!$J:$J,зф!$B:$B,$CT8,зф!$C:$C,AL$25)</f>
        <v>0</v>
      </c>
      <c r="AN8" s="67"/>
      <c r="AO8" s="31">
        <f>SUMIFS(зф!$G:$G,зф!$B:$B,$CT8,зф!$C:$C,AO$25)</f>
        <v>0</v>
      </c>
      <c r="AP8" s="31">
        <f>SUMIFS(зф!$J:$J,зф!$B:$B,$CT8,зф!$C:$C,AO$25)</f>
        <v>0</v>
      </c>
      <c r="AQ8" s="67"/>
      <c r="AR8" s="31">
        <f>SUMIFS(зф!$G:$G,зф!$B:$B,$CT8,зф!$C:$C,AR$25)</f>
        <v>0</v>
      </c>
      <c r="AS8" s="31">
        <f>SUMIFS(зф!$J:$J,зф!$B:$B,$CT8,зф!$C:$C,AR$25)</f>
        <v>0</v>
      </c>
      <c r="AT8" s="67">
        <f t="shared" si="4"/>
        <v>0</v>
      </c>
      <c r="AU8" s="31">
        <f>SUMIFS(зф!$G:$G,зф!$B:$B,$CT8,зф!$C:$C,AU$25)</f>
        <v>0</v>
      </c>
      <c r="AV8" s="31">
        <f>SUMIFS(зф!$J:$J,зф!$B:$B,$CT8,зф!$C:$C,AU$25)</f>
        <v>0</v>
      </c>
      <c r="AW8" s="67">
        <f t="shared" si="5"/>
        <v>0</v>
      </c>
      <c r="AX8" s="31">
        <f>SUMIFS(зф!$G:$G,зф!$B:$B,$CT8,зф!$C:$C,AX$25)</f>
        <v>0</v>
      </c>
      <c r="AY8" s="31">
        <f>SUMIFS(зф!$J:$J,зф!$B:$B,$CT8,зф!$C:$C,AX$25)</f>
        <v>0</v>
      </c>
      <c r="AZ8" s="67">
        <f t="shared" si="6"/>
        <v>0</v>
      </c>
      <c r="BA8" s="31">
        <f>SUMIFS(зф!$G:$G,зф!$B:$B,$CT8,зф!$C:$C,BA$25)</f>
        <v>0</v>
      </c>
      <c r="BB8" s="31">
        <f>SUMIFS(зф!$J:$J,зф!$B:$B,$CT8,зф!$C:$C,BA$25)</f>
        <v>0</v>
      </c>
      <c r="BC8" s="67">
        <f t="shared" si="7"/>
        <v>0</v>
      </c>
      <c r="BD8" s="31">
        <f>SUMIFS(зф!$G:$G,зф!$B:$B,$CT8,зф!$C:$C,BD$25)</f>
        <v>0</v>
      </c>
      <c r="BE8" s="31">
        <f>SUMIFS(зф!$J:$J,зф!$B:$B,$CT8,зф!$C:$C,BD$25)</f>
        <v>0</v>
      </c>
      <c r="BF8" s="67">
        <f t="shared" si="8"/>
        <v>0</v>
      </c>
      <c r="BG8" s="31">
        <f>SUMIFS(зф!$G:$G,зф!$B:$B,$CT8,зф!$C:$C,BG$25)</f>
        <v>0</v>
      </c>
      <c r="BH8" s="31">
        <f>SUMIFS(зф!$J:$J,зф!$B:$B,$CT8,зф!$C:$C,BG$25)</f>
        <v>0</v>
      </c>
      <c r="BI8" s="67">
        <f t="shared" si="9"/>
        <v>0</v>
      </c>
      <c r="BJ8" s="31">
        <f>SUMIFS(зф!$G:$G,зф!$B:$B,$CT8,зф!$C:$C,BJ$25)</f>
        <v>371092</v>
      </c>
      <c r="BK8" s="31">
        <f>SUMIFS(зф!$J:$J,зф!$B:$B,$CT8,зф!$C:$C,BJ$25)</f>
        <v>366902</v>
      </c>
      <c r="BL8" s="67">
        <f t="shared" si="10"/>
        <v>98.870899938559702</v>
      </c>
      <c r="BM8" s="31">
        <f>SUMIFS(зф!$G:$G,зф!$B:$B,$CT8,зф!$C:$C,BM$25)</f>
        <v>35000</v>
      </c>
      <c r="BN8" s="31">
        <f>SUMIFS(зф!$J:$J,зф!$B:$B,$CT8,зф!$C:$C,BM$25)</f>
        <v>35000</v>
      </c>
      <c r="BO8" s="67">
        <f t="shared" si="11"/>
        <v>100</v>
      </c>
      <c r="BP8" s="31">
        <f>SUMIFS(зф!$G:$G,зф!$B:$B,$CT8,зф!$C:$C,BP$25)</f>
        <v>0</v>
      </c>
      <c r="BQ8" s="31">
        <f>SUMIFS(зф!$J:$J,зф!$B:$B,$CT8,зф!$C:$C,BP$25)</f>
        <v>0</v>
      </c>
      <c r="BR8" s="67">
        <f t="shared" si="12"/>
        <v>0</v>
      </c>
      <c r="BS8" s="31">
        <f>SUMIFS(зф!$G:$G,зф!$B:$B,$CT8,зф!$C:$C,BS$25)</f>
        <v>0</v>
      </c>
      <c r="BT8" s="31">
        <f>SUMIFS(зф!$J:$J,зф!$B:$B,$CT8,зф!$C:$C,BS$25)</f>
        <v>0</v>
      </c>
      <c r="BU8" s="67">
        <f t="shared" si="13"/>
        <v>0</v>
      </c>
      <c r="BV8" s="31">
        <f>SUMIFS(зф!$G:$G,зф!$B:$B,$CT8,зф!$C:$C,BV$25)</f>
        <v>0</v>
      </c>
      <c r="BW8" s="31">
        <f>SUMIFS(зф!$J:$J,зф!$B:$B,$CT8,зф!$C:$C,BV$25)</f>
        <v>0</v>
      </c>
      <c r="BX8" s="67">
        <f t="shared" si="14"/>
        <v>0</v>
      </c>
      <c r="BY8" s="31">
        <f>SUMIFS(зф!$G:$G,зф!$B:$B,$CT8,зф!$C:$C,BY$25)</f>
        <v>0</v>
      </c>
      <c r="BZ8" s="31">
        <f>SUMIFS(зф!$J:$J,зф!$B:$B,$CT8,зф!$C:$C,BY$25)</f>
        <v>0</v>
      </c>
      <c r="CA8" s="67">
        <f t="shared" si="15"/>
        <v>0</v>
      </c>
      <c r="CB8" s="31">
        <f>SUMIFS(зф!$G:$G,зф!$B:$B,$CT8,зф!$C:$C,CB$25)</f>
        <v>0</v>
      </c>
      <c r="CC8" s="31">
        <f>SUMIFS(зф!$J:$J,зф!$B:$B,$CT8,зф!$C:$C,CB$25)</f>
        <v>0</v>
      </c>
      <c r="CD8" s="67">
        <f t="shared" si="16"/>
        <v>0</v>
      </c>
      <c r="CE8" s="31">
        <f>SUMIFS(зф!$G:$G,зф!$B:$B,$CT8,зф!$C:$C,CE$25)</f>
        <v>0</v>
      </c>
      <c r="CF8" s="31">
        <f>SUMIFS(зф!$J:$J,зф!$B:$B,$CT8,зф!$C:$C,CE$25)</f>
        <v>0</v>
      </c>
      <c r="CG8" s="67">
        <f t="shared" si="17"/>
        <v>0</v>
      </c>
      <c r="CH8" s="31">
        <f>SUMIFS(зф!$G:$G,зф!$B:$B,$CT8,зф!$C:$C,CH$25)</f>
        <v>0</v>
      </c>
      <c r="CI8" s="31">
        <f>SUMIFS(зф!$J:$J,зф!$B:$B,$CT8,зф!$C:$C,CH$25)</f>
        <v>0</v>
      </c>
      <c r="CJ8" s="67">
        <f t="shared" si="18"/>
        <v>0</v>
      </c>
      <c r="CK8" s="67">
        <f>ср_зф!BY7+ср_зф_трансферти!E8</f>
        <v>3498432</v>
      </c>
      <c r="CL8" s="67">
        <f>ср_зф!BZ7+ср_зф_трансферти!F8</f>
        <v>2989300.49</v>
      </c>
      <c r="CM8" s="67">
        <f t="shared" si="19"/>
        <v>85.446865624371142</v>
      </c>
      <c r="CN8" s="68">
        <f>SUMIF(зф!$C$3:$C$3000,$CT8,зф!$G$3:$G$3000)</f>
        <v>3498432</v>
      </c>
      <c r="CO8" s="69">
        <f>SUMIF(зф!$C$3:$C$3000,$CT8,зф!$J$3:$J$3000)</f>
        <v>2989300.49</v>
      </c>
      <c r="CP8" s="70">
        <f t="shared" si="20"/>
        <v>0</v>
      </c>
      <c r="CQ8" s="71">
        <f t="shared" si="21"/>
        <v>0</v>
      </c>
      <c r="CR8" s="67">
        <f>SUMIFS(зф!$J$3:$J$3000,зф!$C$3:$C$3000,CR$26,зф!$B$3:$B$3000,$CT8)</f>
        <v>0</v>
      </c>
      <c r="CT8" s="38">
        <v>11316502000</v>
      </c>
    </row>
    <row r="9" spans="1:98" s="72" customFormat="1" ht="15" customHeight="1" x14ac:dyDescent="0.3">
      <c r="A9" s="66" t="s">
        <v>117</v>
      </c>
      <c r="B9" s="67">
        <f>ср_зф!BY8</f>
        <v>2172940</v>
      </c>
      <c r="C9" s="67">
        <f>ср_зф!BZ8</f>
        <v>1955213.77</v>
      </c>
      <c r="D9" s="67">
        <f t="shared" si="22"/>
        <v>89.980108516572017</v>
      </c>
      <c r="E9" s="67">
        <f t="shared" si="23"/>
        <v>75000</v>
      </c>
      <c r="F9" s="67">
        <f t="shared" si="0"/>
        <v>59692</v>
      </c>
      <c r="G9" s="67">
        <f t="shared" si="24"/>
        <v>79.589333333333329</v>
      </c>
      <c r="H9" s="31">
        <f>SUMIFS(зф!$G:$G,зф!$B:$B,$CT9,зф!$C:$C,H$25)</f>
        <v>0</v>
      </c>
      <c r="I9" s="31">
        <f>SUMIFS(зф!$J:$J,зф!$B:$B,$CT9,зф!$C:$C,H$25)</f>
        <v>0</v>
      </c>
      <c r="J9" s="67">
        <f t="shared" si="25"/>
        <v>0</v>
      </c>
      <c r="K9" s="31">
        <f>SUMIFS(зф!$G:$G,зф!$B:$B,$CT9,зф!$C:$C,K$25)</f>
        <v>0</v>
      </c>
      <c r="L9" s="31">
        <f>SUMIFS(зф!$J:$J,зф!$B:$B,$CT9,зф!$C:$C,K$25)</f>
        <v>0</v>
      </c>
      <c r="M9" s="67"/>
      <c r="N9" s="31">
        <f>SUMIFS(зф!$G:$G,зф!$B:$B,$CT9,зф!$C:$C,N$25)</f>
        <v>0</v>
      </c>
      <c r="O9" s="31">
        <f>SUMIFS(зф!$J:$J,зф!$B:$B,$CT9,зф!$C:$C,N$25)</f>
        <v>0</v>
      </c>
      <c r="P9" s="67"/>
      <c r="Q9" s="31">
        <f>SUMIFS(зф!$G:$G,зф!$B:$B,$CT9,зф!$C:$C,Q$25)</f>
        <v>0</v>
      </c>
      <c r="R9" s="31">
        <f>SUMIFS(зф!$J:$J,зф!$B:$B,$CT9,зф!$C:$C,Q$25)</f>
        <v>0</v>
      </c>
      <c r="S9" s="67">
        <f t="shared" si="1"/>
        <v>0</v>
      </c>
      <c r="T9" s="31">
        <f>SUMIFS(зф!$G:$G,зф!$B:$B,$CT9,зф!$C:$C,T$25)</f>
        <v>0</v>
      </c>
      <c r="U9" s="31">
        <f>SUMIFS(зф!$J:$J,зф!$B:$B,$CT9,зф!$C:$C,T$25)</f>
        <v>0</v>
      </c>
      <c r="V9" s="67"/>
      <c r="W9" s="31">
        <f>SUMIFS(зф!$G:$G,зф!$B:$B,$CT9,зф!$C:$C,W$25)</f>
        <v>0</v>
      </c>
      <c r="X9" s="31">
        <f>SUMIFS(зф!$J:$J,зф!$B:$B,$CT9,зф!$C:$C,W$25)</f>
        <v>0</v>
      </c>
      <c r="Y9" s="67"/>
      <c r="Z9" s="31">
        <f>SUMIFS(зф!$G:$G,зф!$B:$B,$CT9,зф!$C:$C,Z$25)</f>
        <v>0</v>
      </c>
      <c r="AA9" s="31">
        <f>SUMIFS(зф!$J:$J,зф!$B:$B,$CT9,зф!$C:$C,Z$25)</f>
        <v>0</v>
      </c>
      <c r="AB9" s="67">
        <f t="shared" si="2"/>
        <v>0</v>
      </c>
      <c r="AC9" s="31">
        <f>SUMIFS(зф!$G:$G,зф!$B:$B,$CT9,зф!$C:$C,AC$25)</f>
        <v>0</v>
      </c>
      <c r="AD9" s="31">
        <f>SUMIFS(зф!$J:$J,зф!$B:$B,$CT9,зф!$C:$C,AC$25)</f>
        <v>0</v>
      </c>
      <c r="AE9" s="67"/>
      <c r="AF9" s="31">
        <f>SUMIFS(зф!$G:$G,зф!$B:$B,$CT9,зф!$C:$C,AF$25)</f>
        <v>0</v>
      </c>
      <c r="AG9" s="31">
        <f>SUMIFS(зф!$J:$J,зф!$B:$B,$CT9,зф!$C:$C,AF$25)</f>
        <v>0</v>
      </c>
      <c r="AH9" s="67"/>
      <c r="AI9" s="31">
        <f>SUMIFS(зф!$G:$G,зф!$B:$B,$CT9,зф!$C:$C,AI$25)</f>
        <v>0</v>
      </c>
      <c r="AJ9" s="31">
        <f>SUMIFS(зф!$J:$J,зф!$B:$B,$CT9,зф!$C:$C,AI$25)</f>
        <v>0</v>
      </c>
      <c r="AK9" s="67">
        <f t="shared" si="3"/>
        <v>0</v>
      </c>
      <c r="AL9" s="31">
        <f>SUMIFS(зф!$G:$G,зф!$B:$B,$CT9,зф!$C:$C,AL$25)</f>
        <v>0</v>
      </c>
      <c r="AM9" s="31">
        <f>SUMIFS(зф!$J:$J,зф!$B:$B,$CT9,зф!$C:$C,AL$25)</f>
        <v>0</v>
      </c>
      <c r="AN9" s="67"/>
      <c r="AO9" s="31">
        <f>SUMIFS(зф!$G:$G,зф!$B:$B,$CT9,зф!$C:$C,AO$25)</f>
        <v>0</v>
      </c>
      <c r="AP9" s="31">
        <f>SUMIFS(зф!$J:$J,зф!$B:$B,$CT9,зф!$C:$C,AO$25)</f>
        <v>0</v>
      </c>
      <c r="AQ9" s="67"/>
      <c r="AR9" s="31">
        <f>SUMIFS(зф!$G:$G,зф!$B:$B,$CT9,зф!$C:$C,AR$25)</f>
        <v>0</v>
      </c>
      <c r="AS9" s="31">
        <f>SUMIFS(зф!$J:$J,зф!$B:$B,$CT9,зф!$C:$C,AR$25)</f>
        <v>0</v>
      </c>
      <c r="AT9" s="67">
        <f t="shared" si="4"/>
        <v>0</v>
      </c>
      <c r="AU9" s="31">
        <f>SUMIFS(зф!$G:$G,зф!$B:$B,$CT9,зф!$C:$C,AU$25)</f>
        <v>0</v>
      </c>
      <c r="AV9" s="31">
        <f>SUMIFS(зф!$J:$J,зф!$B:$B,$CT9,зф!$C:$C,AU$25)</f>
        <v>0</v>
      </c>
      <c r="AW9" s="67">
        <f t="shared" si="5"/>
        <v>0</v>
      </c>
      <c r="AX9" s="31">
        <f>SUMIFS(зф!$G:$G,зф!$B:$B,$CT9,зф!$C:$C,AX$25)</f>
        <v>0</v>
      </c>
      <c r="AY9" s="31">
        <f>SUMIFS(зф!$J:$J,зф!$B:$B,$CT9,зф!$C:$C,AX$25)</f>
        <v>0</v>
      </c>
      <c r="AZ9" s="67">
        <f t="shared" si="6"/>
        <v>0</v>
      </c>
      <c r="BA9" s="31">
        <f>SUMIFS(зф!$G:$G,зф!$B:$B,$CT9,зф!$C:$C,BA$25)</f>
        <v>0</v>
      </c>
      <c r="BB9" s="31">
        <f>SUMIFS(зф!$J:$J,зф!$B:$B,$CT9,зф!$C:$C,BA$25)</f>
        <v>0</v>
      </c>
      <c r="BC9" s="67">
        <f t="shared" si="7"/>
        <v>0</v>
      </c>
      <c r="BD9" s="31">
        <f>SUMIFS(зф!$G:$G,зф!$B:$B,$CT9,зф!$C:$C,BD$25)</f>
        <v>0</v>
      </c>
      <c r="BE9" s="31">
        <f>SUMIFS(зф!$J:$J,зф!$B:$B,$CT9,зф!$C:$C,BD$25)</f>
        <v>0</v>
      </c>
      <c r="BF9" s="67">
        <f t="shared" si="8"/>
        <v>0</v>
      </c>
      <c r="BG9" s="31">
        <f>SUMIFS(зф!$G:$G,зф!$B:$B,$CT9,зф!$C:$C,BG$25)</f>
        <v>0</v>
      </c>
      <c r="BH9" s="31">
        <f>SUMIFS(зф!$J:$J,зф!$B:$B,$CT9,зф!$C:$C,BG$25)</f>
        <v>0</v>
      </c>
      <c r="BI9" s="67">
        <f t="shared" si="9"/>
        <v>0</v>
      </c>
      <c r="BJ9" s="31">
        <f>SUMIFS(зф!$G:$G,зф!$B:$B,$CT9,зф!$C:$C,BJ$25)</f>
        <v>70000</v>
      </c>
      <c r="BK9" s="31">
        <f>SUMIFS(зф!$J:$J,зф!$B:$B,$CT9,зф!$C:$C,BJ$25)</f>
        <v>54692</v>
      </c>
      <c r="BL9" s="67">
        <f t="shared" si="10"/>
        <v>78.131428571428572</v>
      </c>
      <c r="BM9" s="31">
        <f>SUMIFS(зф!$G:$G,зф!$B:$B,$CT9,зф!$C:$C,BM$25)</f>
        <v>5000</v>
      </c>
      <c r="BN9" s="31">
        <f>SUMIFS(зф!$J:$J,зф!$B:$B,$CT9,зф!$C:$C,BM$25)</f>
        <v>5000</v>
      </c>
      <c r="BO9" s="67">
        <f t="shared" si="11"/>
        <v>100</v>
      </c>
      <c r="BP9" s="31">
        <f>SUMIFS(зф!$G:$G,зф!$B:$B,$CT9,зф!$C:$C,BP$25)</f>
        <v>0</v>
      </c>
      <c r="BQ9" s="31">
        <f>SUMIFS(зф!$J:$J,зф!$B:$B,$CT9,зф!$C:$C,BP$25)</f>
        <v>0</v>
      </c>
      <c r="BR9" s="67">
        <f t="shared" si="12"/>
        <v>0</v>
      </c>
      <c r="BS9" s="31">
        <f>SUMIFS(зф!$G:$G,зф!$B:$B,$CT9,зф!$C:$C,BS$25)</f>
        <v>0</v>
      </c>
      <c r="BT9" s="31">
        <f>SUMIFS(зф!$J:$J,зф!$B:$B,$CT9,зф!$C:$C,BS$25)</f>
        <v>0</v>
      </c>
      <c r="BU9" s="67">
        <f t="shared" si="13"/>
        <v>0</v>
      </c>
      <c r="BV9" s="31">
        <f>SUMIFS(зф!$G:$G,зф!$B:$B,$CT9,зф!$C:$C,BV$25)</f>
        <v>0</v>
      </c>
      <c r="BW9" s="31">
        <f>SUMIFS(зф!$J:$J,зф!$B:$B,$CT9,зф!$C:$C,BV$25)</f>
        <v>0</v>
      </c>
      <c r="BX9" s="67">
        <f t="shared" si="14"/>
        <v>0</v>
      </c>
      <c r="BY9" s="31">
        <f>SUMIFS(зф!$G:$G,зф!$B:$B,$CT9,зф!$C:$C,BY$25)</f>
        <v>0</v>
      </c>
      <c r="BZ9" s="31">
        <f>SUMIFS(зф!$J:$J,зф!$B:$B,$CT9,зф!$C:$C,BY$25)</f>
        <v>0</v>
      </c>
      <c r="CA9" s="67">
        <f t="shared" si="15"/>
        <v>0</v>
      </c>
      <c r="CB9" s="31">
        <f>SUMIFS(зф!$G:$G,зф!$B:$B,$CT9,зф!$C:$C,CB$25)</f>
        <v>0</v>
      </c>
      <c r="CC9" s="31">
        <f>SUMIFS(зф!$J:$J,зф!$B:$B,$CT9,зф!$C:$C,CB$25)</f>
        <v>0</v>
      </c>
      <c r="CD9" s="67">
        <f t="shared" si="16"/>
        <v>0</v>
      </c>
      <c r="CE9" s="31">
        <f>SUMIFS(зф!$G:$G,зф!$B:$B,$CT9,зф!$C:$C,CE$25)</f>
        <v>0</v>
      </c>
      <c r="CF9" s="31">
        <f>SUMIFS(зф!$J:$J,зф!$B:$B,$CT9,зф!$C:$C,CE$25)</f>
        <v>0</v>
      </c>
      <c r="CG9" s="67">
        <f t="shared" si="17"/>
        <v>0</v>
      </c>
      <c r="CH9" s="31">
        <f>SUMIFS(зф!$G:$G,зф!$B:$B,$CT9,зф!$C:$C,CH$25)</f>
        <v>0</v>
      </c>
      <c r="CI9" s="31">
        <f>SUMIFS(зф!$J:$J,зф!$B:$B,$CT9,зф!$C:$C,CH$25)</f>
        <v>0</v>
      </c>
      <c r="CJ9" s="67">
        <f t="shared" si="18"/>
        <v>0</v>
      </c>
      <c r="CK9" s="67">
        <f>ср_зф!BY8+ср_зф_трансферти!E9</f>
        <v>2247940</v>
      </c>
      <c r="CL9" s="67">
        <f>ср_зф!BZ8+ср_зф_трансферти!F9</f>
        <v>2014905.77</v>
      </c>
      <c r="CM9" s="67">
        <f t="shared" si="19"/>
        <v>89.633431942133683</v>
      </c>
      <c r="CN9" s="68">
        <f>SUMIF(зф!$C$3:$C$3000,$CT9,зф!$G$3:$G$3000)</f>
        <v>2247940</v>
      </c>
      <c r="CO9" s="69">
        <f>SUMIF(зф!$C$3:$C$3000,$CT9,зф!$J$3:$J$3000)</f>
        <v>2014905.77</v>
      </c>
      <c r="CP9" s="70">
        <f t="shared" si="20"/>
        <v>0</v>
      </c>
      <c r="CQ9" s="71">
        <f t="shared" si="21"/>
        <v>0</v>
      </c>
      <c r="CR9" s="67">
        <f>SUMIFS(зф!$J$3:$J$3000,зф!$C$3:$C$3000,CR$26,зф!$B$3:$B$3000,$CT9)</f>
        <v>0</v>
      </c>
      <c r="CT9" s="38">
        <v>11316505000</v>
      </c>
    </row>
    <row r="10" spans="1:98" s="72" customFormat="1" ht="15" customHeight="1" x14ac:dyDescent="0.3">
      <c r="A10" s="66" t="s">
        <v>118</v>
      </c>
      <c r="B10" s="67">
        <f>ср_зф!BY9</f>
        <v>3544879</v>
      </c>
      <c r="C10" s="67">
        <f>ср_зф!BZ9</f>
        <v>2978136.48</v>
      </c>
      <c r="D10" s="67">
        <f t="shared" si="22"/>
        <v>84.012359237085391</v>
      </c>
      <c r="E10" s="67">
        <f t="shared" si="23"/>
        <v>242149</v>
      </c>
      <c r="F10" s="67">
        <f t="shared" si="0"/>
        <v>222449.69</v>
      </c>
      <c r="G10" s="67">
        <f t="shared" si="24"/>
        <v>91.864798120165688</v>
      </c>
      <c r="H10" s="31">
        <f>SUMIFS(зф!$G:$G,зф!$B:$B,$CT10,зф!$C:$C,H$25)</f>
        <v>0</v>
      </c>
      <c r="I10" s="31">
        <f>SUMIFS(зф!$J:$J,зф!$B:$B,$CT10,зф!$C:$C,H$25)</f>
        <v>0</v>
      </c>
      <c r="J10" s="67">
        <f t="shared" si="25"/>
        <v>0</v>
      </c>
      <c r="K10" s="31">
        <f>SUMIFS(зф!$G:$G,зф!$B:$B,$CT10,зф!$C:$C,K$25)</f>
        <v>0</v>
      </c>
      <c r="L10" s="31">
        <f>SUMIFS(зф!$J:$J,зф!$B:$B,$CT10,зф!$C:$C,K$25)</f>
        <v>0</v>
      </c>
      <c r="M10" s="67"/>
      <c r="N10" s="31">
        <f>SUMIFS(зф!$G:$G,зф!$B:$B,$CT10,зф!$C:$C,N$25)</f>
        <v>0</v>
      </c>
      <c r="O10" s="31">
        <f>SUMIFS(зф!$J:$J,зф!$B:$B,$CT10,зф!$C:$C,N$25)</f>
        <v>0</v>
      </c>
      <c r="P10" s="67"/>
      <c r="Q10" s="31">
        <f>SUMIFS(зф!$G:$G,зф!$B:$B,$CT10,зф!$C:$C,Q$25)</f>
        <v>0</v>
      </c>
      <c r="R10" s="31">
        <f>SUMIFS(зф!$J:$J,зф!$B:$B,$CT10,зф!$C:$C,Q$25)</f>
        <v>0</v>
      </c>
      <c r="S10" s="67">
        <f t="shared" si="1"/>
        <v>0</v>
      </c>
      <c r="T10" s="31">
        <f>SUMIFS(зф!$G:$G,зф!$B:$B,$CT10,зф!$C:$C,T$25)</f>
        <v>0</v>
      </c>
      <c r="U10" s="31">
        <f>SUMIFS(зф!$J:$J,зф!$B:$B,$CT10,зф!$C:$C,T$25)</f>
        <v>0</v>
      </c>
      <c r="V10" s="67"/>
      <c r="W10" s="31">
        <f>SUMIFS(зф!$G:$G,зф!$B:$B,$CT10,зф!$C:$C,W$25)</f>
        <v>0</v>
      </c>
      <c r="X10" s="31">
        <f>SUMIFS(зф!$J:$J,зф!$B:$B,$CT10,зф!$C:$C,W$25)</f>
        <v>0</v>
      </c>
      <c r="Y10" s="67"/>
      <c r="Z10" s="31">
        <f>SUMIFS(зф!$G:$G,зф!$B:$B,$CT10,зф!$C:$C,Z$25)</f>
        <v>0</v>
      </c>
      <c r="AA10" s="31">
        <f>SUMIFS(зф!$J:$J,зф!$B:$B,$CT10,зф!$C:$C,Z$25)</f>
        <v>0</v>
      </c>
      <c r="AB10" s="67">
        <f t="shared" si="2"/>
        <v>0</v>
      </c>
      <c r="AC10" s="31">
        <f>SUMIFS(зф!$G:$G,зф!$B:$B,$CT10,зф!$C:$C,AC$25)</f>
        <v>0</v>
      </c>
      <c r="AD10" s="31">
        <f>SUMIFS(зф!$J:$J,зф!$B:$B,$CT10,зф!$C:$C,AC$25)</f>
        <v>0</v>
      </c>
      <c r="AE10" s="67"/>
      <c r="AF10" s="31">
        <f>SUMIFS(зф!$G:$G,зф!$B:$B,$CT10,зф!$C:$C,AF$25)</f>
        <v>0</v>
      </c>
      <c r="AG10" s="31">
        <f>SUMIFS(зф!$J:$J,зф!$B:$B,$CT10,зф!$C:$C,AF$25)</f>
        <v>0</v>
      </c>
      <c r="AH10" s="67"/>
      <c r="AI10" s="31">
        <f>SUMIFS(зф!$G:$G,зф!$B:$B,$CT10,зф!$C:$C,AI$25)</f>
        <v>0</v>
      </c>
      <c r="AJ10" s="31">
        <f>SUMIFS(зф!$J:$J,зф!$B:$B,$CT10,зф!$C:$C,AI$25)</f>
        <v>0</v>
      </c>
      <c r="AK10" s="67">
        <f t="shared" si="3"/>
        <v>0</v>
      </c>
      <c r="AL10" s="31">
        <f>SUMIFS(зф!$G:$G,зф!$B:$B,$CT10,зф!$C:$C,AL$25)</f>
        <v>0</v>
      </c>
      <c r="AM10" s="31">
        <f>SUMIFS(зф!$J:$J,зф!$B:$B,$CT10,зф!$C:$C,AL$25)</f>
        <v>0</v>
      </c>
      <c r="AN10" s="67"/>
      <c r="AO10" s="31">
        <f>SUMIFS(зф!$G:$G,зф!$B:$B,$CT10,зф!$C:$C,AO$25)</f>
        <v>0</v>
      </c>
      <c r="AP10" s="31">
        <f>SUMIFS(зф!$J:$J,зф!$B:$B,$CT10,зф!$C:$C,AO$25)</f>
        <v>0</v>
      </c>
      <c r="AQ10" s="67"/>
      <c r="AR10" s="31">
        <f>SUMIFS(зф!$G:$G,зф!$B:$B,$CT10,зф!$C:$C,AR$25)</f>
        <v>0</v>
      </c>
      <c r="AS10" s="31">
        <f>SUMIFS(зф!$J:$J,зф!$B:$B,$CT10,зф!$C:$C,AR$25)</f>
        <v>0</v>
      </c>
      <c r="AT10" s="67">
        <f t="shared" si="4"/>
        <v>0</v>
      </c>
      <c r="AU10" s="31">
        <f>SUMIFS(зф!$G:$G,зф!$B:$B,$CT10,зф!$C:$C,AU$25)</f>
        <v>0</v>
      </c>
      <c r="AV10" s="31">
        <f>SUMIFS(зф!$J:$J,зф!$B:$B,$CT10,зф!$C:$C,AU$25)</f>
        <v>0</v>
      </c>
      <c r="AW10" s="67">
        <f t="shared" si="5"/>
        <v>0</v>
      </c>
      <c r="AX10" s="31">
        <f>SUMIFS(зф!$G:$G,зф!$B:$B,$CT10,зф!$C:$C,AX$25)</f>
        <v>0</v>
      </c>
      <c r="AY10" s="31">
        <f>SUMIFS(зф!$J:$J,зф!$B:$B,$CT10,зф!$C:$C,AX$25)</f>
        <v>0</v>
      </c>
      <c r="AZ10" s="67">
        <f t="shared" si="6"/>
        <v>0</v>
      </c>
      <c r="BA10" s="31">
        <f>SUMIFS(зф!$G:$G,зф!$B:$B,$CT10,зф!$C:$C,BA$25)</f>
        <v>0</v>
      </c>
      <c r="BB10" s="31">
        <f>SUMIFS(зф!$J:$J,зф!$B:$B,$CT10,зф!$C:$C,BA$25)</f>
        <v>0</v>
      </c>
      <c r="BC10" s="67">
        <f t="shared" si="7"/>
        <v>0</v>
      </c>
      <c r="BD10" s="31">
        <f>SUMIFS(зф!$G:$G,зф!$B:$B,$CT10,зф!$C:$C,BD$25)</f>
        <v>0</v>
      </c>
      <c r="BE10" s="31">
        <f>SUMIFS(зф!$J:$J,зф!$B:$B,$CT10,зф!$C:$C,BD$25)</f>
        <v>0</v>
      </c>
      <c r="BF10" s="67">
        <f t="shared" si="8"/>
        <v>0</v>
      </c>
      <c r="BG10" s="31">
        <f>SUMIFS(зф!$G:$G,зф!$B:$B,$CT10,зф!$C:$C,BG$25)</f>
        <v>0</v>
      </c>
      <c r="BH10" s="31">
        <f>SUMIFS(зф!$J:$J,зф!$B:$B,$CT10,зф!$C:$C,BG$25)</f>
        <v>0</v>
      </c>
      <c r="BI10" s="67">
        <f t="shared" si="9"/>
        <v>0</v>
      </c>
      <c r="BJ10" s="31">
        <f>SUMIFS(зф!$G:$G,зф!$B:$B,$CT10,зф!$C:$C,BJ$25)</f>
        <v>232149</v>
      </c>
      <c r="BK10" s="31">
        <f>SUMIFS(зф!$J:$J,зф!$B:$B,$CT10,зф!$C:$C,BJ$25)</f>
        <v>212449.69</v>
      </c>
      <c r="BL10" s="67">
        <f t="shared" si="10"/>
        <v>91.514367927494845</v>
      </c>
      <c r="BM10" s="31">
        <f>SUMIFS(зф!$G:$G,зф!$B:$B,$CT10,зф!$C:$C,BM$25)</f>
        <v>10000</v>
      </c>
      <c r="BN10" s="31">
        <f>SUMIFS(зф!$J:$J,зф!$B:$B,$CT10,зф!$C:$C,BM$25)</f>
        <v>10000</v>
      </c>
      <c r="BO10" s="67">
        <f t="shared" si="11"/>
        <v>100</v>
      </c>
      <c r="BP10" s="31">
        <f>SUMIFS(зф!$G:$G,зф!$B:$B,$CT10,зф!$C:$C,BP$25)</f>
        <v>0</v>
      </c>
      <c r="BQ10" s="31">
        <f>SUMIFS(зф!$J:$J,зф!$B:$B,$CT10,зф!$C:$C,BP$25)</f>
        <v>0</v>
      </c>
      <c r="BR10" s="67">
        <f t="shared" si="12"/>
        <v>0</v>
      </c>
      <c r="BS10" s="31">
        <f>SUMIFS(зф!$G:$G,зф!$B:$B,$CT10,зф!$C:$C,BS$25)</f>
        <v>0</v>
      </c>
      <c r="BT10" s="31">
        <f>SUMIFS(зф!$J:$J,зф!$B:$B,$CT10,зф!$C:$C,BS$25)</f>
        <v>0</v>
      </c>
      <c r="BU10" s="67">
        <f t="shared" si="13"/>
        <v>0</v>
      </c>
      <c r="BV10" s="31">
        <f>SUMIFS(зф!$G:$G,зф!$B:$B,$CT10,зф!$C:$C,BV$25)</f>
        <v>0</v>
      </c>
      <c r="BW10" s="31">
        <f>SUMIFS(зф!$J:$J,зф!$B:$B,$CT10,зф!$C:$C,BV$25)</f>
        <v>0</v>
      </c>
      <c r="BX10" s="67">
        <f t="shared" si="14"/>
        <v>0</v>
      </c>
      <c r="BY10" s="31">
        <f>SUMIFS(зф!$G:$G,зф!$B:$B,$CT10,зф!$C:$C,BY$25)</f>
        <v>0</v>
      </c>
      <c r="BZ10" s="31">
        <f>SUMIFS(зф!$J:$J,зф!$B:$B,$CT10,зф!$C:$C,BY$25)</f>
        <v>0</v>
      </c>
      <c r="CA10" s="67">
        <f t="shared" si="15"/>
        <v>0</v>
      </c>
      <c r="CB10" s="31">
        <f>SUMIFS(зф!$G:$G,зф!$B:$B,$CT10,зф!$C:$C,CB$25)</f>
        <v>0</v>
      </c>
      <c r="CC10" s="31">
        <f>SUMIFS(зф!$J:$J,зф!$B:$B,$CT10,зф!$C:$C,CB$25)</f>
        <v>0</v>
      </c>
      <c r="CD10" s="67">
        <f t="shared" si="16"/>
        <v>0</v>
      </c>
      <c r="CE10" s="31">
        <f>SUMIFS(зф!$G:$G,зф!$B:$B,$CT10,зф!$C:$C,CE$25)</f>
        <v>0</v>
      </c>
      <c r="CF10" s="31">
        <f>SUMIFS(зф!$J:$J,зф!$B:$B,$CT10,зф!$C:$C,CE$25)</f>
        <v>0</v>
      </c>
      <c r="CG10" s="67">
        <f t="shared" si="17"/>
        <v>0</v>
      </c>
      <c r="CH10" s="31">
        <f>SUMIFS(зф!$G:$G,зф!$B:$B,$CT10,зф!$C:$C,CH$25)</f>
        <v>0</v>
      </c>
      <c r="CI10" s="31">
        <f>SUMIFS(зф!$J:$J,зф!$B:$B,$CT10,зф!$C:$C,CH$25)</f>
        <v>0</v>
      </c>
      <c r="CJ10" s="67">
        <f t="shared" si="18"/>
        <v>0</v>
      </c>
      <c r="CK10" s="67">
        <f>ср_зф!BY9+ср_зф_трансферти!E10</f>
        <v>3787028</v>
      </c>
      <c r="CL10" s="67">
        <f>ср_зф!BZ9+ср_зф_трансферти!F10</f>
        <v>3200586.17</v>
      </c>
      <c r="CM10" s="67">
        <f t="shared" si="19"/>
        <v>84.514457511272695</v>
      </c>
      <c r="CN10" s="68">
        <f>SUMIF(зф!$C$3:$C$3000,$CT10,зф!$G$3:$G$3000)</f>
        <v>3787028</v>
      </c>
      <c r="CO10" s="69">
        <f>SUMIF(зф!$C$3:$C$3000,$CT10,зф!$J$3:$J$3000)</f>
        <v>3200586.17</v>
      </c>
      <c r="CP10" s="70">
        <f t="shared" si="20"/>
        <v>0</v>
      </c>
      <c r="CQ10" s="71">
        <f t="shared" si="21"/>
        <v>0</v>
      </c>
      <c r="CR10" s="67">
        <f>SUMIFS(зф!$J$3:$J$3000,зф!$C$3:$C$3000,CR$26,зф!$B$3:$B$3000,$CT10)</f>
        <v>0</v>
      </c>
      <c r="CT10" s="38">
        <v>11316506000</v>
      </c>
    </row>
    <row r="11" spans="1:98" s="72" customFormat="1" ht="15" customHeight="1" x14ac:dyDescent="0.3">
      <c r="A11" s="66" t="s">
        <v>119</v>
      </c>
      <c r="B11" s="67">
        <f>ср_зф!BY10</f>
        <v>3158731</v>
      </c>
      <c r="C11" s="67">
        <f>ср_зф!BZ10</f>
        <v>2907204.97</v>
      </c>
      <c r="D11" s="67">
        <f t="shared" si="22"/>
        <v>92.037117753933472</v>
      </c>
      <c r="E11" s="67">
        <f t="shared" si="23"/>
        <v>518831</v>
      </c>
      <c r="F11" s="67">
        <f t="shared" si="0"/>
        <v>518831</v>
      </c>
      <c r="G11" s="67">
        <f t="shared" si="24"/>
        <v>100</v>
      </c>
      <c r="H11" s="31">
        <f>SUMIFS(зф!$G:$G,зф!$B:$B,$CT11,зф!$C:$C,H$25)</f>
        <v>0</v>
      </c>
      <c r="I11" s="31">
        <f>SUMIFS(зф!$J:$J,зф!$B:$B,$CT11,зф!$C:$C,H$25)</f>
        <v>0</v>
      </c>
      <c r="J11" s="67">
        <f t="shared" si="25"/>
        <v>0</v>
      </c>
      <c r="K11" s="31">
        <f>SUMIFS(зф!$G:$G,зф!$B:$B,$CT11,зф!$C:$C,K$25)</f>
        <v>0</v>
      </c>
      <c r="L11" s="31">
        <f>SUMIFS(зф!$J:$J,зф!$B:$B,$CT11,зф!$C:$C,K$25)</f>
        <v>0</v>
      </c>
      <c r="M11" s="67"/>
      <c r="N11" s="31">
        <f>SUMIFS(зф!$G:$G,зф!$B:$B,$CT11,зф!$C:$C,N$25)</f>
        <v>0</v>
      </c>
      <c r="O11" s="31">
        <f>SUMIFS(зф!$J:$J,зф!$B:$B,$CT11,зф!$C:$C,N$25)</f>
        <v>0</v>
      </c>
      <c r="P11" s="67"/>
      <c r="Q11" s="31">
        <f>SUMIFS(зф!$G:$G,зф!$B:$B,$CT11,зф!$C:$C,Q$25)</f>
        <v>0</v>
      </c>
      <c r="R11" s="31">
        <f>SUMIFS(зф!$J:$J,зф!$B:$B,$CT11,зф!$C:$C,Q$25)</f>
        <v>0</v>
      </c>
      <c r="S11" s="67">
        <f t="shared" si="1"/>
        <v>0</v>
      </c>
      <c r="T11" s="31">
        <f>SUMIFS(зф!$G:$G,зф!$B:$B,$CT11,зф!$C:$C,T$25)</f>
        <v>0</v>
      </c>
      <c r="U11" s="31">
        <f>SUMIFS(зф!$J:$J,зф!$B:$B,$CT11,зф!$C:$C,T$25)</f>
        <v>0</v>
      </c>
      <c r="V11" s="67"/>
      <c r="W11" s="31">
        <f>SUMIFS(зф!$G:$G,зф!$B:$B,$CT11,зф!$C:$C,W$25)</f>
        <v>0</v>
      </c>
      <c r="X11" s="31">
        <f>SUMIFS(зф!$J:$J,зф!$B:$B,$CT11,зф!$C:$C,W$25)</f>
        <v>0</v>
      </c>
      <c r="Y11" s="67"/>
      <c r="Z11" s="31">
        <f>SUMIFS(зф!$G:$G,зф!$B:$B,$CT11,зф!$C:$C,Z$25)</f>
        <v>0</v>
      </c>
      <c r="AA11" s="31">
        <f>SUMIFS(зф!$J:$J,зф!$B:$B,$CT11,зф!$C:$C,Z$25)</f>
        <v>0</v>
      </c>
      <c r="AB11" s="67">
        <f t="shared" si="2"/>
        <v>0</v>
      </c>
      <c r="AC11" s="31">
        <f>SUMIFS(зф!$G:$G,зф!$B:$B,$CT11,зф!$C:$C,AC$25)</f>
        <v>0</v>
      </c>
      <c r="AD11" s="31">
        <f>SUMIFS(зф!$J:$J,зф!$B:$B,$CT11,зф!$C:$C,AC$25)</f>
        <v>0</v>
      </c>
      <c r="AE11" s="67"/>
      <c r="AF11" s="31">
        <f>SUMIFS(зф!$G:$G,зф!$B:$B,$CT11,зф!$C:$C,AF$25)</f>
        <v>0</v>
      </c>
      <c r="AG11" s="31">
        <f>SUMIFS(зф!$J:$J,зф!$B:$B,$CT11,зф!$C:$C,AF$25)</f>
        <v>0</v>
      </c>
      <c r="AH11" s="67"/>
      <c r="AI11" s="31">
        <f>SUMIFS(зф!$G:$G,зф!$B:$B,$CT11,зф!$C:$C,AI$25)</f>
        <v>0</v>
      </c>
      <c r="AJ11" s="31">
        <f>SUMIFS(зф!$J:$J,зф!$B:$B,$CT11,зф!$C:$C,AI$25)</f>
        <v>0</v>
      </c>
      <c r="AK11" s="67">
        <f t="shared" si="3"/>
        <v>0</v>
      </c>
      <c r="AL11" s="31">
        <f>SUMIFS(зф!$G:$G,зф!$B:$B,$CT11,зф!$C:$C,AL$25)</f>
        <v>0</v>
      </c>
      <c r="AM11" s="31">
        <f>SUMIFS(зф!$J:$J,зф!$B:$B,$CT11,зф!$C:$C,AL$25)</f>
        <v>0</v>
      </c>
      <c r="AN11" s="67"/>
      <c r="AO11" s="31">
        <f>SUMIFS(зф!$G:$G,зф!$B:$B,$CT11,зф!$C:$C,AO$25)</f>
        <v>0</v>
      </c>
      <c r="AP11" s="31">
        <f>SUMIFS(зф!$J:$J,зф!$B:$B,$CT11,зф!$C:$C,AO$25)</f>
        <v>0</v>
      </c>
      <c r="AQ11" s="67"/>
      <c r="AR11" s="31">
        <f>SUMIFS(зф!$G:$G,зф!$B:$B,$CT11,зф!$C:$C,AR$25)</f>
        <v>0</v>
      </c>
      <c r="AS11" s="31">
        <f>SUMIFS(зф!$J:$J,зф!$B:$B,$CT11,зф!$C:$C,AR$25)</f>
        <v>0</v>
      </c>
      <c r="AT11" s="67">
        <f t="shared" si="4"/>
        <v>0</v>
      </c>
      <c r="AU11" s="31">
        <f>SUMIFS(зф!$G:$G,зф!$B:$B,$CT11,зф!$C:$C,AU$25)</f>
        <v>0</v>
      </c>
      <c r="AV11" s="31">
        <f>SUMIFS(зф!$J:$J,зф!$B:$B,$CT11,зф!$C:$C,AU$25)</f>
        <v>0</v>
      </c>
      <c r="AW11" s="67">
        <f t="shared" si="5"/>
        <v>0</v>
      </c>
      <c r="AX11" s="31">
        <f>SUMIFS(зф!$G:$G,зф!$B:$B,$CT11,зф!$C:$C,AX$25)</f>
        <v>0</v>
      </c>
      <c r="AY11" s="31">
        <f>SUMIFS(зф!$J:$J,зф!$B:$B,$CT11,зф!$C:$C,AX$25)</f>
        <v>0</v>
      </c>
      <c r="AZ11" s="67">
        <f t="shared" si="6"/>
        <v>0</v>
      </c>
      <c r="BA11" s="31">
        <f>SUMIFS(зф!$G:$G,зф!$B:$B,$CT11,зф!$C:$C,BA$25)</f>
        <v>0</v>
      </c>
      <c r="BB11" s="31">
        <f>SUMIFS(зф!$J:$J,зф!$B:$B,$CT11,зф!$C:$C,BA$25)</f>
        <v>0</v>
      </c>
      <c r="BC11" s="67">
        <f t="shared" si="7"/>
        <v>0</v>
      </c>
      <c r="BD11" s="31">
        <f>SUMIFS(зф!$G:$G,зф!$B:$B,$CT11,зф!$C:$C,BD$25)</f>
        <v>0</v>
      </c>
      <c r="BE11" s="31">
        <f>SUMIFS(зф!$J:$J,зф!$B:$B,$CT11,зф!$C:$C,BD$25)</f>
        <v>0</v>
      </c>
      <c r="BF11" s="67">
        <f t="shared" si="8"/>
        <v>0</v>
      </c>
      <c r="BG11" s="31">
        <f>SUMIFS(зф!$G:$G,зф!$B:$B,$CT11,зф!$C:$C,BG$25)</f>
        <v>0</v>
      </c>
      <c r="BH11" s="31">
        <f>SUMIFS(зф!$J:$J,зф!$B:$B,$CT11,зф!$C:$C,BG$25)</f>
        <v>0</v>
      </c>
      <c r="BI11" s="67">
        <f t="shared" si="9"/>
        <v>0</v>
      </c>
      <c r="BJ11" s="31">
        <f>SUMIFS(зф!$G:$G,зф!$B:$B,$CT11,зф!$C:$C,BJ$25)</f>
        <v>478831</v>
      </c>
      <c r="BK11" s="31">
        <f>SUMIFS(зф!$J:$J,зф!$B:$B,$CT11,зф!$C:$C,BJ$25)</f>
        <v>478831</v>
      </c>
      <c r="BL11" s="67">
        <f t="shared" si="10"/>
        <v>100</v>
      </c>
      <c r="BM11" s="31">
        <f>SUMIFS(зф!$G:$G,зф!$B:$B,$CT11,зф!$C:$C,BM$25)</f>
        <v>40000</v>
      </c>
      <c r="BN11" s="31">
        <f>SUMIFS(зф!$J:$J,зф!$B:$B,$CT11,зф!$C:$C,BM$25)</f>
        <v>40000</v>
      </c>
      <c r="BO11" s="67">
        <f t="shared" si="11"/>
        <v>100</v>
      </c>
      <c r="BP11" s="31">
        <f>SUMIFS(зф!$G:$G,зф!$B:$B,$CT11,зф!$C:$C,BP$25)</f>
        <v>0</v>
      </c>
      <c r="BQ11" s="31">
        <f>SUMIFS(зф!$J:$J,зф!$B:$B,$CT11,зф!$C:$C,BP$25)</f>
        <v>0</v>
      </c>
      <c r="BR11" s="67">
        <f t="shared" si="12"/>
        <v>0</v>
      </c>
      <c r="BS11" s="31">
        <f>SUMIFS(зф!$G:$G,зф!$B:$B,$CT11,зф!$C:$C,BS$25)</f>
        <v>0</v>
      </c>
      <c r="BT11" s="31">
        <f>SUMIFS(зф!$J:$J,зф!$B:$B,$CT11,зф!$C:$C,BS$25)</f>
        <v>0</v>
      </c>
      <c r="BU11" s="67">
        <f t="shared" si="13"/>
        <v>0</v>
      </c>
      <c r="BV11" s="31">
        <f>SUMIFS(зф!$G:$G,зф!$B:$B,$CT11,зф!$C:$C,BV$25)</f>
        <v>0</v>
      </c>
      <c r="BW11" s="31">
        <f>SUMIFS(зф!$J:$J,зф!$B:$B,$CT11,зф!$C:$C,BV$25)</f>
        <v>0</v>
      </c>
      <c r="BX11" s="67">
        <f t="shared" si="14"/>
        <v>0</v>
      </c>
      <c r="BY11" s="31">
        <f>SUMIFS(зф!$G:$G,зф!$B:$B,$CT11,зф!$C:$C,BY$25)</f>
        <v>0</v>
      </c>
      <c r="BZ11" s="31">
        <f>SUMIFS(зф!$J:$J,зф!$B:$B,$CT11,зф!$C:$C,BY$25)</f>
        <v>0</v>
      </c>
      <c r="CA11" s="67">
        <f t="shared" si="15"/>
        <v>0</v>
      </c>
      <c r="CB11" s="31">
        <f>SUMIFS(зф!$G:$G,зф!$B:$B,$CT11,зф!$C:$C,CB$25)</f>
        <v>0</v>
      </c>
      <c r="CC11" s="31">
        <f>SUMIFS(зф!$J:$J,зф!$B:$B,$CT11,зф!$C:$C,CB$25)</f>
        <v>0</v>
      </c>
      <c r="CD11" s="67">
        <f t="shared" si="16"/>
        <v>0</v>
      </c>
      <c r="CE11" s="31">
        <f>SUMIFS(зф!$G:$G,зф!$B:$B,$CT11,зф!$C:$C,CE$25)</f>
        <v>0</v>
      </c>
      <c r="CF11" s="31">
        <f>SUMIFS(зф!$J:$J,зф!$B:$B,$CT11,зф!$C:$C,CE$25)</f>
        <v>0</v>
      </c>
      <c r="CG11" s="67">
        <f t="shared" si="17"/>
        <v>0</v>
      </c>
      <c r="CH11" s="31">
        <f>SUMIFS(зф!$G:$G,зф!$B:$B,$CT11,зф!$C:$C,CH$25)</f>
        <v>0</v>
      </c>
      <c r="CI11" s="31">
        <f>SUMIFS(зф!$J:$J,зф!$B:$B,$CT11,зф!$C:$C,CH$25)</f>
        <v>0</v>
      </c>
      <c r="CJ11" s="67">
        <f t="shared" si="18"/>
        <v>0</v>
      </c>
      <c r="CK11" s="67">
        <f>ср_зф!BY10+ср_зф_трансферти!E11</f>
        <v>3677562</v>
      </c>
      <c r="CL11" s="67">
        <f>ср_зф!BZ10+ср_зф_трансферти!F11</f>
        <v>3426035.97</v>
      </c>
      <c r="CM11" s="67">
        <f t="shared" si="19"/>
        <v>93.16052237868459</v>
      </c>
      <c r="CN11" s="68">
        <f>SUMIF(зф!$C$3:$C$3000,$CT11,зф!$G$3:$G$3000)</f>
        <v>3677562</v>
      </c>
      <c r="CO11" s="69">
        <f>SUMIF(зф!$C$3:$C$3000,$CT11,зф!$J$3:$J$3000)</f>
        <v>3426035.97</v>
      </c>
      <c r="CP11" s="70">
        <f t="shared" si="20"/>
        <v>0</v>
      </c>
      <c r="CQ11" s="71">
        <f t="shared" si="21"/>
        <v>0</v>
      </c>
      <c r="CR11" s="67">
        <f>SUMIFS(зф!$J$3:$J$3000,зф!$C$3:$C$3000,CR$26,зф!$B$3:$B$3000,$CT11)</f>
        <v>0</v>
      </c>
      <c r="CT11" s="38">
        <v>11316509000</v>
      </c>
    </row>
    <row r="12" spans="1:98" s="72" customFormat="1" ht="15" customHeight="1" x14ac:dyDescent="0.3">
      <c r="A12" s="30" t="s">
        <v>120</v>
      </c>
      <c r="B12" s="67">
        <f>ср_зф!BY11</f>
        <v>3100600</v>
      </c>
      <c r="C12" s="67">
        <f>ср_зф!BZ11</f>
        <v>2692714.4400000004</v>
      </c>
      <c r="D12" s="67">
        <f>IF(B12=0,0,C12/B12*100)</f>
        <v>86.844947429529782</v>
      </c>
      <c r="E12" s="67">
        <f t="shared" si="23"/>
        <v>25000</v>
      </c>
      <c r="F12" s="67">
        <f t="shared" si="0"/>
        <v>12305</v>
      </c>
      <c r="G12" s="67">
        <f>IF(E12=0,0,F12/E12*100)</f>
        <v>49.220000000000006</v>
      </c>
      <c r="H12" s="31">
        <f>SUMIFS(зф!$G:$G,зф!$B:$B,$CT12,зф!$C:$C,H$25)</f>
        <v>0</v>
      </c>
      <c r="I12" s="31">
        <f>SUMIFS(зф!$J:$J,зф!$B:$B,$CT12,зф!$C:$C,H$25)</f>
        <v>0</v>
      </c>
      <c r="J12" s="67">
        <f>IF(H12=0,0,I12/H12*100)</f>
        <v>0</v>
      </c>
      <c r="K12" s="31">
        <f>SUMIFS(зф!$G:$G,зф!$B:$B,$CT12,зф!$C:$C,K$25)</f>
        <v>0</v>
      </c>
      <c r="L12" s="31">
        <f>SUMIFS(зф!$J:$J,зф!$B:$B,$CT12,зф!$C:$C,K$25)</f>
        <v>0</v>
      </c>
      <c r="M12" s="67"/>
      <c r="N12" s="31">
        <f>SUMIFS(зф!$G:$G,зф!$B:$B,$CT12,зф!$C:$C,N$25)</f>
        <v>0</v>
      </c>
      <c r="O12" s="31">
        <f>SUMIFS(зф!$J:$J,зф!$B:$B,$CT12,зф!$C:$C,N$25)</f>
        <v>0</v>
      </c>
      <c r="P12" s="67"/>
      <c r="Q12" s="31">
        <f>SUMIFS(зф!$G:$G,зф!$B:$B,$CT12,зф!$C:$C,Q$25)</f>
        <v>0</v>
      </c>
      <c r="R12" s="31">
        <f>SUMIFS(зф!$J:$J,зф!$B:$B,$CT12,зф!$C:$C,Q$25)</f>
        <v>0</v>
      </c>
      <c r="S12" s="67">
        <f t="shared" si="1"/>
        <v>0</v>
      </c>
      <c r="T12" s="31">
        <f>SUMIFS(зф!$G:$G,зф!$B:$B,$CT12,зф!$C:$C,T$25)</f>
        <v>0</v>
      </c>
      <c r="U12" s="31">
        <f>SUMIFS(зф!$J:$J,зф!$B:$B,$CT12,зф!$C:$C,T$25)</f>
        <v>0</v>
      </c>
      <c r="V12" s="67"/>
      <c r="W12" s="31">
        <f>SUMIFS(зф!$G:$G,зф!$B:$B,$CT12,зф!$C:$C,W$25)</f>
        <v>0</v>
      </c>
      <c r="X12" s="31">
        <f>SUMIFS(зф!$J:$J,зф!$B:$B,$CT12,зф!$C:$C,W$25)</f>
        <v>0</v>
      </c>
      <c r="Y12" s="67"/>
      <c r="Z12" s="31">
        <f>SUMIFS(зф!$G:$G,зф!$B:$B,$CT12,зф!$C:$C,Z$25)</f>
        <v>0</v>
      </c>
      <c r="AA12" s="31">
        <f>SUMIFS(зф!$J:$J,зф!$B:$B,$CT12,зф!$C:$C,Z$25)</f>
        <v>0</v>
      </c>
      <c r="AB12" s="67">
        <f>IF(Z12=0,0,AA12/Z12*100)</f>
        <v>0</v>
      </c>
      <c r="AC12" s="31">
        <f>SUMIFS(зф!$G:$G,зф!$B:$B,$CT12,зф!$C:$C,AC$25)</f>
        <v>0</v>
      </c>
      <c r="AD12" s="31">
        <f>SUMIFS(зф!$J:$J,зф!$B:$B,$CT12,зф!$C:$C,AC$25)</f>
        <v>0</v>
      </c>
      <c r="AE12" s="67"/>
      <c r="AF12" s="31">
        <f>SUMIFS(зф!$G:$G,зф!$B:$B,$CT12,зф!$C:$C,AF$25)</f>
        <v>0</v>
      </c>
      <c r="AG12" s="31">
        <f>SUMIFS(зф!$J:$J,зф!$B:$B,$CT12,зф!$C:$C,AF$25)</f>
        <v>0</v>
      </c>
      <c r="AH12" s="67"/>
      <c r="AI12" s="31">
        <f>SUMIFS(зф!$G:$G,зф!$B:$B,$CT12,зф!$C:$C,AI$25)</f>
        <v>0</v>
      </c>
      <c r="AJ12" s="31">
        <f>SUMIFS(зф!$J:$J,зф!$B:$B,$CT12,зф!$C:$C,AI$25)</f>
        <v>0</v>
      </c>
      <c r="AK12" s="67">
        <f t="shared" si="3"/>
        <v>0</v>
      </c>
      <c r="AL12" s="31">
        <f>SUMIFS(зф!$G:$G,зф!$B:$B,$CT12,зф!$C:$C,AL$25)</f>
        <v>0</v>
      </c>
      <c r="AM12" s="31">
        <f>SUMIFS(зф!$J:$J,зф!$B:$B,$CT12,зф!$C:$C,AL$25)</f>
        <v>0</v>
      </c>
      <c r="AN12" s="67"/>
      <c r="AO12" s="31">
        <f>SUMIFS(зф!$G:$G,зф!$B:$B,$CT12,зф!$C:$C,AO$25)</f>
        <v>0</v>
      </c>
      <c r="AP12" s="31">
        <f>SUMIFS(зф!$J:$J,зф!$B:$B,$CT12,зф!$C:$C,AO$25)</f>
        <v>0</v>
      </c>
      <c r="AQ12" s="67"/>
      <c r="AR12" s="31">
        <f>SUMIFS(зф!$G:$G,зф!$B:$B,$CT12,зф!$C:$C,AR$25)</f>
        <v>0</v>
      </c>
      <c r="AS12" s="31">
        <f>SUMIFS(зф!$J:$J,зф!$B:$B,$CT12,зф!$C:$C,AR$25)</f>
        <v>0</v>
      </c>
      <c r="AT12" s="67">
        <f t="shared" si="4"/>
        <v>0</v>
      </c>
      <c r="AU12" s="31">
        <f>SUMIFS(зф!$G:$G,зф!$B:$B,$CT12,зф!$C:$C,AU$25)</f>
        <v>0</v>
      </c>
      <c r="AV12" s="31">
        <f>SUMIFS(зф!$J:$J,зф!$B:$B,$CT12,зф!$C:$C,AU$25)</f>
        <v>0</v>
      </c>
      <c r="AW12" s="67">
        <f t="shared" si="5"/>
        <v>0</v>
      </c>
      <c r="AX12" s="31">
        <f>SUMIFS(зф!$G:$G,зф!$B:$B,$CT12,зф!$C:$C,AX$25)</f>
        <v>0</v>
      </c>
      <c r="AY12" s="31">
        <f>SUMIFS(зф!$J:$J,зф!$B:$B,$CT12,зф!$C:$C,AX$25)</f>
        <v>0</v>
      </c>
      <c r="AZ12" s="67">
        <f t="shared" si="6"/>
        <v>0</v>
      </c>
      <c r="BA12" s="31">
        <f>SUMIFS(зф!$G:$G,зф!$B:$B,$CT12,зф!$C:$C,BA$25)</f>
        <v>0</v>
      </c>
      <c r="BB12" s="31">
        <f>SUMIFS(зф!$J:$J,зф!$B:$B,$CT12,зф!$C:$C,BA$25)</f>
        <v>0</v>
      </c>
      <c r="BC12" s="67">
        <f t="shared" si="7"/>
        <v>0</v>
      </c>
      <c r="BD12" s="31">
        <f>SUMIFS(зф!$G:$G,зф!$B:$B,$CT12,зф!$C:$C,BD$25)</f>
        <v>0</v>
      </c>
      <c r="BE12" s="31">
        <f>SUMIFS(зф!$J:$J,зф!$B:$B,$CT12,зф!$C:$C,BD$25)</f>
        <v>0</v>
      </c>
      <c r="BF12" s="67">
        <f t="shared" si="8"/>
        <v>0</v>
      </c>
      <c r="BG12" s="31">
        <f>SUMIFS(зф!$G:$G,зф!$B:$B,$CT12,зф!$C:$C,BG$25)</f>
        <v>0</v>
      </c>
      <c r="BH12" s="31">
        <f>SUMIFS(зф!$J:$J,зф!$B:$B,$CT12,зф!$C:$C,BG$25)</f>
        <v>0</v>
      </c>
      <c r="BI12" s="67">
        <f t="shared" si="9"/>
        <v>0</v>
      </c>
      <c r="BJ12" s="31">
        <f>SUMIFS(зф!$G:$G,зф!$B:$B,$CT12,зф!$C:$C,BJ$25)</f>
        <v>25000</v>
      </c>
      <c r="BK12" s="31">
        <f>SUMIFS(зф!$J:$J,зф!$B:$B,$CT12,зф!$C:$C,BJ$25)</f>
        <v>12305</v>
      </c>
      <c r="BL12" s="67">
        <f t="shared" si="10"/>
        <v>49.220000000000006</v>
      </c>
      <c r="BM12" s="31">
        <f>SUMIFS(зф!$G:$G,зф!$B:$B,$CT12,зф!$C:$C,BM$25)</f>
        <v>0</v>
      </c>
      <c r="BN12" s="31">
        <f>SUMIFS(зф!$J:$J,зф!$B:$B,$CT12,зф!$C:$C,BM$25)</f>
        <v>0</v>
      </c>
      <c r="BO12" s="67">
        <f t="shared" si="11"/>
        <v>0</v>
      </c>
      <c r="BP12" s="31">
        <f>SUMIFS(зф!$G:$G,зф!$B:$B,$CT12,зф!$C:$C,BP$25)</f>
        <v>0</v>
      </c>
      <c r="BQ12" s="31">
        <f>SUMIFS(зф!$J:$J,зф!$B:$B,$CT12,зф!$C:$C,BP$25)</f>
        <v>0</v>
      </c>
      <c r="BR12" s="67">
        <f t="shared" si="12"/>
        <v>0</v>
      </c>
      <c r="BS12" s="31">
        <f>SUMIFS(зф!$G:$G,зф!$B:$B,$CT12,зф!$C:$C,BS$25)</f>
        <v>0</v>
      </c>
      <c r="BT12" s="31">
        <f>SUMIFS(зф!$J:$J,зф!$B:$B,$CT12,зф!$C:$C,BS$25)</f>
        <v>0</v>
      </c>
      <c r="BU12" s="67">
        <f t="shared" si="13"/>
        <v>0</v>
      </c>
      <c r="BV12" s="31">
        <f>SUMIFS(зф!$G:$G,зф!$B:$B,$CT12,зф!$C:$C,BV$25)</f>
        <v>0</v>
      </c>
      <c r="BW12" s="31">
        <f>SUMIFS(зф!$J:$J,зф!$B:$B,$CT12,зф!$C:$C,BV$25)</f>
        <v>0</v>
      </c>
      <c r="BX12" s="67">
        <f t="shared" si="14"/>
        <v>0</v>
      </c>
      <c r="BY12" s="31">
        <f>SUMIFS(зф!$G:$G,зф!$B:$B,$CT12,зф!$C:$C,BY$25)</f>
        <v>0</v>
      </c>
      <c r="BZ12" s="31">
        <f>SUMIFS(зф!$J:$J,зф!$B:$B,$CT12,зф!$C:$C,BY$25)</f>
        <v>0</v>
      </c>
      <c r="CA12" s="67">
        <f t="shared" si="15"/>
        <v>0</v>
      </c>
      <c r="CB12" s="31">
        <f>SUMIFS(зф!$G:$G,зф!$B:$B,$CT12,зф!$C:$C,CB$25)</f>
        <v>0</v>
      </c>
      <c r="CC12" s="31">
        <f>SUMIFS(зф!$J:$J,зф!$B:$B,$CT12,зф!$C:$C,CB$25)</f>
        <v>0</v>
      </c>
      <c r="CD12" s="67">
        <f t="shared" si="16"/>
        <v>0</v>
      </c>
      <c r="CE12" s="31">
        <f>SUMIFS(зф!$G:$G,зф!$B:$B,$CT12,зф!$C:$C,CE$25)</f>
        <v>0</v>
      </c>
      <c r="CF12" s="31">
        <f>SUMIFS(зф!$J:$J,зф!$B:$B,$CT12,зф!$C:$C,CE$25)</f>
        <v>0</v>
      </c>
      <c r="CG12" s="67">
        <f t="shared" si="17"/>
        <v>0</v>
      </c>
      <c r="CH12" s="31">
        <f>SUMIFS(зф!$G:$G,зф!$B:$B,$CT12,зф!$C:$C,CH$25)</f>
        <v>0</v>
      </c>
      <c r="CI12" s="31">
        <f>SUMIFS(зф!$J:$J,зф!$B:$B,$CT12,зф!$C:$C,CH$25)</f>
        <v>0</v>
      </c>
      <c r="CJ12" s="67">
        <f t="shared" si="18"/>
        <v>0</v>
      </c>
      <c r="CK12" s="67">
        <f>ср_зф!BY11+ср_зф_трансферти!E12</f>
        <v>3125600</v>
      </c>
      <c r="CL12" s="67">
        <f>ср_зф!BZ11+ср_зф_трансферти!F12</f>
        <v>2705019.4400000004</v>
      </c>
      <c r="CM12" s="67">
        <f>IF(CK12=0,0,CL12/CK12*100)</f>
        <v>86.544005630918875</v>
      </c>
      <c r="CN12" s="68">
        <f>SUMIF(зф!$C$3:$C$3000,$CT12,зф!$G$3:$G$3000)</f>
        <v>3125600</v>
      </c>
      <c r="CO12" s="69">
        <f>SUMIF(зф!$C$3:$C$3000,$CT12,зф!$J$3:$J$3000)</f>
        <v>2705019.44</v>
      </c>
      <c r="CP12" s="70">
        <f t="shared" si="20"/>
        <v>0</v>
      </c>
      <c r="CQ12" s="71">
        <f t="shared" si="21"/>
        <v>-4.6566128730773926E-10</v>
      </c>
      <c r="CR12" s="67">
        <f>SUMIFS(зф!$J$3:$J$3000,зф!$C$3:$C$3000,CR$26,зф!$B$3:$B$3000,$CT12)</f>
        <v>0</v>
      </c>
      <c r="CT12" s="38">
        <v>11316510000</v>
      </c>
    </row>
    <row r="13" spans="1:98" s="72" customFormat="1" ht="15" customHeight="1" x14ac:dyDescent="0.3">
      <c r="A13" s="30" t="s">
        <v>121</v>
      </c>
      <c r="B13" s="67">
        <f>ср_зф!BY12</f>
        <v>1782300</v>
      </c>
      <c r="C13" s="67">
        <f>ср_зф!BZ12</f>
        <v>1462155.06</v>
      </c>
      <c r="D13" s="67">
        <f t="shared" si="22"/>
        <v>82.037539134825792</v>
      </c>
      <c r="E13" s="67">
        <f t="shared" si="23"/>
        <v>279120</v>
      </c>
      <c r="F13" s="67">
        <f t="shared" si="0"/>
        <v>267107.29000000004</v>
      </c>
      <c r="G13" s="67">
        <f t="shared" si="24"/>
        <v>95.696220263685888</v>
      </c>
      <c r="H13" s="31">
        <f>SUMIFS(зф!$G:$G,зф!$B:$B,$CT13,зф!$C:$C,H$25)</f>
        <v>0</v>
      </c>
      <c r="I13" s="31">
        <f>SUMIFS(зф!$J:$J,зф!$B:$B,$CT13,зф!$C:$C,H$25)</f>
        <v>0</v>
      </c>
      <c r="J13" s="67">
        <f t="shared" si="25"/>
        <v>0</v>
      </c>
      <c r="K13" s="31">
        <f>SUMIFS(зф!$G:$G,зф!$B:$B,$CT13,зф!$C:$C,K$25)</f>
        <v>0</v>
      </c>
      <c r="L13" s="31">
        <f>SUMIFS(зф!$J:$J,зф!$B:$B,$CT13,зф!$C:$C,K$25)</f>
        <v>0</v>
      </c>
      <c r="M13" s="67"/>
      <c r="N13" s="31">
        <f>SUMIFS(зф!$G:$G,зф!$B:$B,$CT13,зф!$C:$C,N$25)</f>
        <v>0</v>
      </c>
      <c r="O13" s="31">
        <f>SUMIFS(зф!$J:$J,зф!$B:$B,$CT13,зф!$C:$C,N$25)</f>
        <v>0</v>
      </c>
      <c r="P13" s="67"/>
      <c r="Q13" s="31">
        <f>SUMIFS(зф!$G:$G,зф!$B:$B,$CT13,зф!$C:$C,Q$25)</f>
        <v>0</v>
      </c>
      <c r="R13" s="31">
        <f>SUMIFS(зф!$J:$J,зф!$B:$B,$CT13,зф!$C:$C,Q$25)</f>
        <v>0</v>
      </c>
      <c r="S13" s="67">
        <f t="shared" ref="S13:S22" si="26">IF(Q13=0,0,R13/Q13*100)</f>
        <v>0</v>
      </c>
      <c r="T13" s="31">
        <f>SUMIFS(зф!$G:$G,зф!$B:$B,$CT13,зф!$C:$C,T$25)</f>
        <v>0</v>
      </c>
      <c r="U13" s="31">
        <f>SUMIFS(зф!$J:$J,зф!$B:$B,$CT13,зф!$C:$C,T$25)</f>
        <v>0</v>
      </c>
      <c r="V13" s="67"/>
      <c r="W13" s="31">
        <f>SUMIFS(зф!$G:$G,зф!$B:$B,$CT13,зф!$C:$C,W$25)</f>
        <v>0</v>
      </c>
      <c r="X13" s="31">
        <f>SUMIFS(зф!$J:$J,зф!$B:$B,$CT13,зф!$C:$C,W$25)</f>
        <v>0</v>
      </c>
      <c r="Y13" s="67"/>
      <c r="Z13" s="31">
        <f>SUMIFS(зф!$G:$G,зф!$B:$B,$CT13,зф!$C:$C,Z$25)</f>
        <v>0</v>
      </c>
      <c r="AA13" s="31">
        <f>SUMIFS(зф!$J:$J,зф!$B:$B,$CT13,зф!$C:$C,Z$25)</f>
        <v>0</v>
      </c>
      <c r="AB13" s="67">
        <f t="shared" si="2"/>
        <v>0</v>
      </c>
      <c r="AC13" s="31">
        <f>SUMIFS(зф!$G:$G,зф!$B:$B,$CT13,зф!$C:$C,AC$25)</f>
        <v>0</v>
      </c>
      <c r="AD13" s="31">
        <f>SUMIFS(зф!$J:$J,зф!$B:$B,$CT13,зф!$C:$C,AC$25)</f>
        <v>0</v>
      </c>
      <c r="AE13" s="67"/>
      <c r="AF13" s="31">
        <f>SUMIFS(зф!$G:$G,зф!$B:$B,$CT13,зф!$C:$C,AF$25)</f>
        <v>0</v>
      </c>
      <c r="AG13" s="31">
        <f>SUMIFS(зф!$J:$J,зф!$B:$B,$CT13,зф!$C:$C,AF$25)</f>
        <v>0</v>
      </c>
      <c r="AH13" s="67"/>
      <c r="AI13" s="31">
        <f>SUMIFS(зф!$G:$G,зф!$B:$B,$CT13,зф!$C:$C,AI$25)</f>
        <v>0</v>
      </c>
      <c r="AJ13" s="31">
        <f>SUMIFS(зф!$J:$J,зф!$B:$B,$CT13,зф!$C:$C,AI$25)</f>
        <v>0</v>
      </c>
      <c r="AK13" s="67">
        <f t="shared" ref="AK13:AK22" si="27">IF(AI13=0,0,AJ13/AI13*100)</f>
        <v>0</v>
      </c>
      <c r="AL13" s="31">
        <f>SUMIFS(зф!$G:$G,зф!$B:$B,$CT13,зф!$C:$C,AL$25)</f>
        <v>0</v>
      </c>
      <c r="AM13" s="31">
        <f>SUMIFS(зф!$J:$J,зф!$B:$B,$CT13,зф!$C:$C,AL$25)</f>
        <v>0</v>
      </c>
      <c r="AN13" s="67"/>
      <c r="AO13" s="31">
        <f>SUMIFS(зф!$G:$G,зф!$B:$B,$CT13,зф!$C:$C,AO$25)</f>
        <v>0</v>
      </c>
      <c r="AP13" s="31">
        <f>SUMIFS(зф!$J:$J,зф!$B:$B,$CT13,зф!$C:$C,AO$25)</f>
        <v>0</v>
      </c>
      <c r="AQ13" s="67"/>
      <c r="AR13" s="31">
        <f>SUMIFS(зф!$G:$G,зф!$B:$B,$CT13,зф!$C:$C,AR$25)</f>
        <v>0</v>
      </c>
      <c r="AS13" s="31">
        <f>SUMIFS(зф!$J:$J,зф!$B:$B,$CT13,зф!$C:$C,AR$25)</f>
        <v>0</v>
      </c>
      <c r="AT13" s="67">
        <f t="shared" ref="AT13:AT22" si="28">IF(AR13=0,0,AS13/AR13*100)</f>
        <v>0</v>
      </c>
      <c r="AU13" s="31">
        <f>SUMIFS(зф!$G:$G,зф!$B:$B,$CT13,зф!$C:$C,AU$25)</f>
        <v>0</v>
      </c>
      <c r="AV13" s="31">
        <f>SUMIFS(зф!$J:$J,зф!$B:$B,$CT13,зф!$C:$C,AU$25)</f>
        <v>0</v>
      </c>
      <c r="AW13" s="67">
        <f t="shared" ref="AW13:AW22" si="29">IF(AU13=0,0,AV13/AU13*100)</f>
        <v>0</v>
      </c>
      <c r="AX13" s="31">
        <f>SUMIFS(зф!$G:$G,зф!$B:$B,$CT13,зф!$C:$C,AX$25)</f>
        <v>0</v>
      </c>
      <c r="AY13" s="31">
        <f>SUMIFS(зф!$J:$J,зф!$B:$B,$CT13,зф!$C:$C,AX$25)</f>
        <v>0</v>
      </c>
      <c r="AZ13" s="67">
        <f t="shared" ref="AZ13:AZ22" si="30">IF(AX13=0,0,AY13/AX13*100)</f>
        <v>0</v>
      </c>
      <c r="BA13" s="31">
        <f>SUMIFS(зф!$G:$G,зф!$B:$B,$CT13,зф!$C:$C,BA$25)</f>
        <v>0</v>
      </c>
      <c r="BB13" s="31">
        <f>SUMIFS(зф!$J:$J,зф!$B:$B,$CT13,зф!$C:$C,BA$25)</f>
        <v>0</v>
      </c>
      <c r="BC13" s="67">
        <f t="shared" ref="BC13:BC22" si="31">IF(BA13=0,0,BB13/BA13*100)</f>
        <v>0</v>
      </c>
      <c r="BD13" s="31">
        <f>SUMIFS(зф!$G:$G,зф!$B:$B,$CT13,зф!$C:$C,BD$25)</f>
        <v>0</v>
      </c>
      <c r="BE13" s="31">
        <f>SUMIFS(зф!$J:$J,зф!$B:$B,$CT13,зф!$C:$C,BD$25)</f>
        <v>0</v>
      </c>
      <c r="BF13" s="67">
        <f t="shared" ref="BF13:BF22" si="32">IF(BD13=0,0,BE13/BD13*100)</f>
        <v>0</v>
      </c>
      <c r="BG13" s="31">
        <f>SUMIFS(зф!$G:$G,зф!$B:$B,$CT13,зф!$C:$C,BG$25)</f>
        <v>0</v>
      </c>
      <c r="BH13" s="31">
        <f>SUMIFS(зф!$J:$J,зф!$B:$B,$CT13,зф!$C:$C,BG$25)</f>
        <v>0</v>
      </c>
      <c r="BI13" s="67">
        <f t="shared" ref="BI13:BI22" si="33">IF(BG13=0,0,BH13/BG13*100)</f>
        <v>0</v>
      </c>
      <c r="BJ13" s="31">
        <f>SUMIFS(зф!$G:$G,зф!$B:$B,$CT13,зф!$C:$C,BJ$25)</f>
        <v>269120</v>
      </c>
      <c r="BK13" s="31">
        <f>SUMIFS(зф!$J:$J,зф!$B:$B,$CT13,зф!$C:$C,BJ$25)</f>
        <v>257107.29</v>
      </c>
      <c r="BL13" s="67">
        <f t="shared" ref="BL13:BL22" si="34">IF(BJ13=0,0,BK13/BJ13*100)</f>
        <v>95.536299791914388</v>
      </c>
      <c r="BM13" s="31">
        <f>SUMIFS(зф!$G:$G,зф!$B:$B,$CT13,зф!$C:$C,BM$25)</f>
        <v>10000</v>
      </c>
      <c r="BN13" s="31">
        <f>SUMIFS(зф!$J:$J,зф!$B:$B,$CT13,зф!$C:$C,BM$25)</f>
        <v>10000</v>
      </c>
      <c r="BO13" s="67">
        <f t="shared" ref="BO13:BO22" si="35">IF(BM13=0,0,BN13/BM13*100)</f>
        <v>100</v>
      </c>
      <c r="BP13" s="31">
        <f>SUMIFS(зф!$G:$G,зф!$B:$B,$CT13,зф!$C:$C,BP$25)</f>
        <v>0</v>
      </c>
      <c r="BQ13" s="31">
        <f>SUMIFS(зф!$J:$J,зф!$B:$B,$CT13,зф!$C:$C,BP$25)</f>
        <v>0</v>
      </c>
      <c r="BR13" s="67">
        <f t="shared" ref="BR13:BR22" si="36">IF(BP13=0,0,BQ13/BP13*100)</f>
        <v>0</v>
      </c>
      <c r="BS13" s="31">
        <f>SUMIFS(зф!$G:$G,зф!$B:$B,$CT13,зф!$C:$C,BS$25)</f>
        <v>0</v>
      </c>
      <c r="BT13" s="31">
        <f>SUMIFS(зф!$J:$J,зф!$B:$B,$CT13,зф!$C:$C,BS$25)</f>
        <v>0</v>
      </c>
      <c r="BU13" s="67">
        <f t="shared" ref="BU13:BU22" si="37">IF(BS13=0,0,BT13/BS13*100)</f>
        <v>0</v>
      </c>
      <c r="BV13" s="31">
        <f>SUMIFS(зф!$G:$G,зф!$B:$B,$CT13,зф!$C:$C,BV$25)</f>
        <v>0</v>
      </c>
      <c r="BW13" s="31">
        <f>SUMIFS(зф!$J:$J,зф!$B:$B,$CT13,зф!$C:$C,BV$25)</f>
        <v>0</v>
      </c>
      <c r="BX13" s="67">
        <f t="shared" ref="BX13:BX22" si="38">IF(BV13=0,0,BW13/BV13*100)</f>
        <v>0</v>
      </c>
      <c r="BY13" s="31">
        <f>SUMIFS(зф!$G:$G,зф!$B:$B,$CT13,зф!$C:$C,BY$25)</f>
        <v>0</v>
      </c>
      <c r="BZ13" s="31">
        <f>SUMIFS(зф!$J:$J,зф!$B:$B,$CT13,зф!$C:$C,BY$25)</f>
        <v>0</v>
      </c>
      <c r="CA13" s="67">
        <f t="shared" ref="CA13:CA22" si="39">IF(BY13=0,0,BZ13/BY13*100)</f>
        <v>0</v>
      </c>
      <c r="CB13" s="31">
        <f>SUMIFS(зф!$G:$G,зф!$B:$B,$CT13,зф!$C:$C,CB$25)</f>
        <v>0</v>
      </c>
      <c r="CC13" s="31">
        <f>SUMIFS(зф!$J:$J,зф!$B:$B,$CT13,зф!$C:$C,CB$25)</f>
        <v>0</v>
      </c>
      <c r="CD13" s="67">
        <f t="shared" ref="CD13:CD22" si="40">IF(CB13=0,0,CC13/CB13*100)</f>
        <v>0</v>
      </c>
      <c r="CE13" s="31">
        <f>SUMIFS(зф!$G:$G,зф!$B:$B,$CT13,зф!$C:$C,CE$25)</f>
        <v>0</v>
      </c>
      <c r="CF13" s="31">
        <f>SUMIFS(зф!$J:$J,зф!$B:$B,$CT13,зф!$C:$C,CE$25)</f>
        <v>0</v>
      </c>
      <c r="CG13" s="67">
        <f t="shared" ref="CG13:CG22" si="41">IF(CE13=0,0,CF13/CE13*100)</f>
        <v>0</v>
      </c>
      <c r="CH13" s="31">
        <f>SUMIFS(зф!$G:$G,зф!$B:$B,$CT13,зф!$C:$C,CH$25)</f>
        <v>0</v>
      </c>
      <c r="CI13" s="31">
        <f>SUMIFS(зф!$J:$J,зф!$B:$B,$CT13,зф!$C:$C,CH$25)</f>
        <v>0</v>
      </c>
      <c r="CJ13" s="67">
        <f t="shared" ref="CJ13:CJ22" si="42">IF(CH13=0,0,CI13/CH13*100)</f>
        <v>0</v>
      </c>
      <c r="CK13" s="67">
        <f>ср_зф!BY12+ср_зф_трансферти!E13</f>
        <v>2061420</v>
      </c>
      <c r="CL13" s="67">
        <f>ср_зф!BZ12+ср_зф_трансферти!F13</f>
        <v>1729262.35</v>
      </c>
      <c r="CM13" s="67">
        <f t="shared" si="19"/>
        <v>83.886949287384425</v>
      </c>
      <c r="CN13" s="68">
        <f>SUMIF(зф!$C$3:$C$3000,$CT13,зф!$G$3:$G$3000)</f>
        <v>2061420</v>
      </c>
      <c r="CO13" s="69">
        <f>SUMIF(зф!$C$3:$C$3000,$CT13,зф!$J$3:$J$3000)</f>
        <v>1729262.35</v>
      </c>
      <c r="CP13" s="70">
        <f t="shared" si="20"/>
        <v>0</v>
      </c>
      <c r="CQ13" s="71">
        <f t="shared" si="21"/>
        <v>0</v>
      </c>
      <c r="CR13" s="67">
        <f>SUMIFS(зф!$J$3:$J$3000,зф!$C$3:$C$3000,CR$26,зф!$B$3:$B$3000,$CT13)</f>
        <v>0</v>
      </c>
      <c r="CT13" s="38">
        <v>11316512000</v>
      </c>
    </row>
    <row r="14" spans="1:98" s="72" customFormat="1" ht="15" customHeight="1" x14ac:dyDescent="0.3">
      <c r="A14" s="30" t="s">
        <v>122</v>
      </c>
      <c r="B14" s="67">
        <f>ср_зф!BY13</f>
        <v>1870800</v>
      </c>
      <c r="C14" s="67">
        <f>ср_зф!BZ13</f>
        <v>1375104.59</v>
      </c>
      <c r="D14" s="67">
        <f t="shared" si="22"/>
        <v>73.503559439811852</v>
      </c>
      <c r="E14" s="67">
        <f t="shared" si="23"/>
        <v>170704</v>
      </c>
      <c r="F14" s="67">
        <f t="shared" si="0"/>
        <v>158121.94</v>
      </c>
      <c r="G14" s="67">
        <f t="shared" si="24"/>
        <v>92.629311556846943</v>
      </c>
      <c r="H14" s="31">
        <f>SUMIFS(зф!$G:$G,зф!$B:$B,$CT14,зф!$C:$C,H$25)</f>
        <v>0</v>
      </c>
      <c r="I14" s="31">
        <f>SUMIFS(зф!$J:$J,зф!$B:$B,$CT14,зф!$C:$C,H$25)</f>
        <v>0</v>
      </c>
      <c r="J14" s="67">
        <f t="shared" si="25"/>
        <v>0</v>
      </c>
      <c r="K14" s="31">
        <f>SUMIFS(зф!$G:$G,зф!$B:$B,$CT14,зф!$C:$C,K$25)</f>
        <v>0</v>
      </c>
      <c r="L14" s="31">
        <f>SUMIFS(зф!$J:$J,зф!$B:$B,$CT14,зф!$C:$C,K$25)</f>
        <v>0</v>
      </c>
      <c r="M14" s="67"/>
      <c r="N14" s="31">
        <f>SUMIFS(зф!$G:$G,зф!$B:$B,$CT14,зф!$C:$C,N$25)</f>
        <v>0</v>
      </c>
      <c r="O14" s="31">
        <f>SUMIFS(зф!$J:$J,зф!$B:$B,$CT14,зф!$C:$C,N$25)</f>
        <v>0</v>
      </c>
      <c r="P14" s="67"/>
      <c r="Q14" s="31">
        <f>SUMIFS(зф!$G:$G,зф!$B:$B,$CT14,зф!$C:$C,Q$25)</f>
        <v>0</v>
      </c>
      <c r="R14" s="31">
        <f>SUMIFS(зф!$J:$J,зф!$B:$B,$CT14,зф!$C:$C,Q$25)</f>
        <v>0</v>
      </c>
      <c r="S14" s="67">
        <f t="shared" si="26"/>
        <v>0</v>
      </c>
      <c r="T14" s="31">
        <f>SUMIFS(зф!$G:$G,зф!$B:$B,$CT14,зф!$C:$C,T$25)</f>
        <v>0</v>
      </c>
      <c r="U14" s="31">
        <f>SUMIFS(зф!$J:$J,зф!$B:$B,$CT14,зф!$C:$C,T$25)</f>
        <v>0</v>
      </c>
      <c r="V14" s="67"/>
      <c r="W14" s="31">
        <f>SUMIFS(зф!$G:$G,зф!$B:$B,$CT14,зф!$C:$C,W$25)</f>
        <v>0</v>
      </c>
      <c r="X14" s="31">
        <f>SUMIFS(зф!$J:$J,зф!$B:$B,$CT14,зф!$C:$C,W$25)</f>
        <v>0</v>
      </c>
      <c r="Y14" s="67"/>
      <c r="Z14" s="31">
        <f>SUMIFS(зф!$G:$G,зф!$B:$B,$CT14,зф!$C:$C,Z$25)</f>
        <v>0</v>
      </c>
      <c r="AA14" s="31">
        <f>SUMIFS(зф!$J:$J,зф!$B:$B,$CT14,зф!$C:$C,Z$25)</f>
        <v>0</v>
      </c>
      <c r="AB14" s="67">
        <f t="shared" si="2"/>
        <v>0</v>
      </c>
      <c r="AC14" s="31">
        <f>SUMIFS(зф!$G:$G,зф!$B:$B,$CT14,зф!$C:$C,AC$25)</f>
        <v>0</v>
      </c>
      <c r="AD14" s="31">
        <f>SUMIFS(зф!$J:$J,зф!$B:$B,$CT14,зф!$C:$C,AC$25)</f>
        <v>0</v>
      </c>
      <c r="AE14" s="67"/>
      <c r="AF14" s="31">
        <f>SUMIFS(зф!$G:$G,зф!$B:$B,$CT14,зф!$C:$C,AF$25)</f>
        <v>0</v>
      </c>
      <c r="AG14" s="31">
        <f>SUMIFS(зф!$J:$J,зф!$B:$B,$CT14,зф!$C:$C,AF$25)</f>
        <v>0</v>
      </c>
      <c r="AH14" s="67"/>
      <c r="AI14" s="31">
        <f>SUMIFS(зф!$G:$G,зф!$B:$B,$CT14,зф!$C:$C,AI$25)</f>
        <v>0</v>
      </c>
      <c r="AJ14" s="31">
        <f>SUMIFS(зф!$J:$J,зф!$B:$B,$CT14,зф!$C:$C,AI$25)</f>
        <v>0</v>
      </c>
      <c r="AK14" s="67">
        <f t="shared" si="27"/>
        <v>0</v>
      </c>
      <c r="AL14" s="31">
        <f>SUMIFS(зф!$G:$G,зф!$B:$B,$CT14,зф!$C:$C,AL$25)</f>
        <v>0</v>
      </c>
      <c r="AM14" s="31">
        <f>SUMIFS(зф!$J:$J,зф!$B:$B,$CT14,зф!$C:$C,AL$25)</f>
        <v>0</v>
      </c>
      <c r="AN14" s="67"/>
      <c r="AO14" s="31">
        <f>SUMIFS(зф!$G:$G,зф!$B:$B,$CT14,зф!$C:$C,AO$25)</f>
        <v>0</v>
      </c>
      <c r="AP14" s="31">
        <f>SUMIFS(зф!$J:$J,зф!$B:$B,$CT14,зф!$C:$C,AO$25)</f>
        <v>0</v>
      </c>
      <c r="AQ14" s="67"/>
      <c r="AR14" s="31">
        <f>SUMIFS(зф!$G:$G,зф!$B:$B,$CT14,зф!$C:$C,AR$25)</f>
        <v>0</v>
      </c>
      <c r="AS14" s="31">
        <f>SUMIFS(зф!$J:$J,зф!$B:$B,$CT14,зф!$C:$C,AR$25)</f>
        <v>0</v>
      </c>
      <c r="AT14" s="67">
        <f t="shared" si="28"/>
        <v>0</v>
      </c>
      <c r="AU14" s="31">
        <f>SUMIFS(зф!$G:$G,зф!$B:$B,$CT14,зф!$C:$C,AU$25)</f>
        <v>0</v>
      </c>
      <c r="AV14" s="31">
        <f>SUMIFS(зф!$J:$J,зф!$B:$B,$CT14,зф!$C:$C,AU$25)</f>
        <v>0</v>
      </c>
      <c r="AW14" s="67">
        <f t="shared" si="29"/>
        <v>0</v>
      </c>
      <c r="AX14" s="31">
        <f>SUMIFS(зф!$G:$G,зф!$B:$B,$CT14,зф!$C:$C,AX$25)</f>
        <v>0</v>
      </c>
      <c r="AY14" s="31">
        <f>SUMIFS(зф!$J:$J,зф!$B:$B,$CT14,зф!$C:$C,AX$25)</f>
        <v>0</v>
      </c>
      <c r="AZ14" s="67">
        <f t="shared" si="30"/>
        <v>0</v>
      </c>
      <c r="BA14" s="31">
        <f>SUMIFS(зф!$G:$G,зф!$B:$B,$CT14,зф!$C:$C,BA$25)</f>
        <v>0</v>
      </c>
      <c r="BB14" s="31">
        <f>SUMIFS(зф!$J:$J,зф!$B:$B,$CT14,зф!$C:$C,BA$25)</f>
        <v>0</v>
      </c>
      <c r="BC14" s="67">
        <f t="shared" si="31"/>
        <v>0</v>
      </c>
      <c r="BD14" s="31">
        <f>SUMIFS(зф!$G:$G,зф!$B:$B,$CT14,зф!$C:$C,BD$25)</f>
        <v>0</v>
      </c>
      <c r="BE14" s="31">
        <f>SUMIFS(зф!$J:$J,зф!$B:$B,$CT14,зф!$C:$C,BD$25)</f>
        <v>0</v>
      </c>
      <c r="BF14" s="67">
        <f t="shared" si="32"/>
        <v>0</v>
      </c>
      <c r="BG14" s="31">
        <f>SUMIFS(зф!$G:$G,зф!$B:$B,$CT14,зф!$C:$C,BG$25)</f>
        <v>0</v>
      </c>
      <c r="BH14" s="31">
        <f>SUMIFS(зф!$J:$J,зф!$B:$B,$CT14,зф!$C:$C,BG$25)</f>
        <v>0</v>
      </c>
      <c r="BI14" s="67">
        <f t="shared" si="33"/>
        <v>0</v>
      </c>
      <c r="BJ14" s="31">
        <f>SUMIFS(зф!$G:$G,зф!$B:$B,$CT14,зф!$C:$C,BJ$25)</f>
        <v>160704</v>
      </c>
      <c r="BK14" s="31">
        <f>SUMIFS(зф!$J:$J,зф!$B:$B,$CT14,зф!$C:$C,BJ$25)</f>
        <v>148121.94</v>
      </c>
      <c r="BL14" s="67">
        <f t="shared" si="34"/>
        <v>92.170661589008361</v>
      </c>
      <c r="BM14" s="31">
        <f>SUMIFS(зф!$G:$G,зф!$B:$B,$CT14,зф!$C:$C,BM$25)</f>
        <v>10000</v>
      </c>
      <c r="BN14" s="31">
        <f>SUMIFS(зф!$J:$J,зф!$B:$B,$CT14,зф!$C:$C,BM$25)</f>
        <v>10000</v>
      </c>
      <c r="BO14" s="67">
        <f t="shared" si="35"/>
        <v>100</v>
      </c>
      <c r="BP14" s="31">
        <f>SUMIFS(зф!$G:$G,зф!$B:$B,$CT14,зф!$C:$C,BP$25)</f>
        <v>0</v>
      </c>
      <c r="BQ14" s="31">
        <f>SUMIFS(зф!$J:$J,зф!$B:$B,$CT14,зф!$C:$C,BP$25)</f>
        <v>0</v>
      </c>
      <c r="BR14" s="67">
        <f t="shared" si="36"/>
        <v>0</v>
      </c>
      <c r="BS14" s="31">
        <f>SUMIFS(зф!$G:$G,зф!$B:$B,$CT14,зф!$C:$C,BS$25)</f>
        <v>0</v>
      </c>
      <c r="BT14" s="31">
        <f>SUMIFS(зф!$J:$J,зф!$B:$B,$CT14,зф!$C:$C,BS$25)</f>
        <v>0</v>
      </c>
      <c r="BU14" s="67">
        <f t="shared" si="37"/>
        <v>0</v>
      </c>
      <c r="BV14" s="31">
        <f>SUMIFS(зф!$G:$G,зф!$B:$B,$CT14,зф!$C:$C,BV$25)</f>
        <v>0</v>
      </c>
      <c r="BW14" s="31">
        <f>SUMIFS(зф!$J:$J,зф!$B:$B,$CT14,зф!$C:$C,BV$25)</f>
        <v>0</v>
      </c>
      <c r="BX14" s="67">
        <f t="shared" si="38"/>
        <v>0</v>
      </c>
      <c r="BY14" s="31">
        <f>SUMIFS(зф!$G:$G,зф!$B:$B,$CT14,зф!$C:$C,BY$25)</f>
        <v>0</v>
      </c>
      <c r="BZ14" s="31">
        <f>SUMIFS(зф!$J:$J,зф!$B:$B,$CT14,зф!$C:$C,BY$25)</f>
        <v>0</v>
      </c>
      <c r="CA14" s="67">
        <f t="shared" si="39"/>
        <v>0</v>
      </c>
      <c r="CB14" s="31">
        <f>SUMIFS(зф!$G:$G,зф!$B:$B,$CT14,зф!$C:$C,CB$25)</f>
        <v>0</v>
      </c>
      <c r="CC14" s="31">
        <f>SUMIFS(зф!$J:$J,зф!$B:$B,$CT14,зф!$C:$C,CB$25)</f>
        <v>0</v>
      </c>
      <c r="CD14" s="67">
        <f t="shared" si="40"/>
        <v>0</v>
      </c>
      <c r="CE14" s="31">
        <f>SUMIFS(зф!$G:$G,зф!$B:$B,$CT14,зф!$C:$C,CE$25)</f>
        <v>0</v>
      </c>
      <c r="CF14" s="31">
        <f>SUMIFS(зф!$J:$J,зф!$B:$B,$CT14,зф!$C:$C,CE$25)</f>
        <v>0</v>
      </c>
      <c r="CG14" s="67">
        <f t="shared" si="41"/>
        <v>0</v>
      </c>
      <c r="CH14" s="31">
        <f>SUMIFS(зф!$G:$G,зф!$B:$B,$CT14,зф!$C:$C,CH$25)</f>
        <v>0</v>
      </c>
      <c r="CI14" s="31">
        <f>SUMIFS(зф!$J:$J,зф!$B:$B,$CT14,зф!$C:$C,CH$25)</f>
        <v>0</v>
      </c>
      <c r="CJ14" s="67">
        <f t="shared" si="42"/>
        <v>0</v>
      </c>
      <c r="CK14" s="67">
        <f>ср_зф!BY13+ср_зф_трансферти!E14</f>
        <v>2041504</v>
      </c>
      <c r="CL14" s="67">
        <f>ср_зф!BZ13+ср_зф_трансферти!F14</f>
        <v>1533226.53</v>
      </c>
      <c r="CM14" s="67">
        <f t="shared" si="19"/>
        <v>75.102793332758594</v>
      </c>
      <c r="CN14" s="68">
        <f>SUMIF(зф!$C$3:$C$3000,$CT14,зф!$G$3:$G$3000)</f>
        <v>2041504</v>
      </c>
      <c r="CO14" s="69">
        <f>SUMIF(зф!$C$3:$C$3000,$CT14,зф!$J$3:$J$3000)</f>
        <v>1533226.53</v>
      </c>
      <c r="CP14" s="70">
        <f t="shared" si="20"/>
        <v>0</v>
      </c>
      <c r="CQ14" s="71">
        <f t="shared" si="21"/>
        <v>0</v>
      </c>
      <c r="CR14" s="67">
        <f>SUMIFS(зф!$J$3:$J$3000,зф!$C$3:$C$3000,CR$26,зф!$B$3:$B$3000,$CT14)</f>
        <v>0</v>
      </c>
      <c r="CT14" s="38">
        <v>11316513000</v>
      </c>
    </row>
    <row r="15" spans="1:98" s="72" customFormat="1" ht="15" customHeight="1" x14ac:dyDescent="0.3">
      <c r="A15" s="30" t="s">
        <v>123</v>
      </c>
      <c r="B15" s="67">
        <f>ср_зф!BY14</f>
        <v>2884050</v>
      </c>
      <c r="C15" s="67">
        <f>ср_зф!BZ14</f>
        <v>2559834.7900000005</v>
      </c>
      <c r="D15" s="67">
        <f t="shared" si="22"/>
        <v>88.758336020526713</v>
      </c>
      <c r="E15" s="67">
        <f t="shared" si="23"/>
        <v>144500</v>
      </c>
      <c r="F15" s="67">
        <f t="shared" si="0"/>
        <v>144500</v>
      </c>
      <c r="G15" s="67">
        <f t="shared" si="24"/>
        <v>100</v>
      </c>
      <c r="H15" s="31">
        <f>SUMIFS(зф!$G:$G,зф!$B:$B,$CT15,зф!$C:$C,H$25)</f>
        <v>0</v>
      </c>
      <c r="I15" s="31">
        <f>SUMIFS(зф!$J:$J,зф!$B:$B,$CT15,зф!$C:$C,H$25)</f>
        <v>0</v>
      </c>
      <c r="J15" s="67">
        <f t="shared" si="25"/>
        <v>0</v>
      </c>
      <c r="K15" s="31">
        <f>SUMIFS(зф!$G:$G,зф!$B:$B,$CT15,зф!$C:$C,K$25)</f>
        <v>0</v>
      </c>
      <c r="L15" s="31">
        <f>SUMIFS(зф!$J:$J,зф!$B:$B,$CT15,зф!$C:$C,K$25)</f>
        <v>0</v>
      </c>
      <c r="M15" s="67"/>
      <c r="N15" s="31">
        <f>SUMIFS(зф!$G:$G,зф!$B:$B,$CT15,зф!$C:$C,N$25)</f>
        <v>0</v>
      </c>
      <c r="O15" s="31">
        <f>SUMIFS(зф!$J:$J,зф!$B:$B,$CT15,зф!$C:$C,N$25)</f>
        <v>0</v>
      </c>
      <c r="P15" s="67"/>
      <c r="Q15" s="31">
        <f>SUMIFS(зф!$G:$G,зф!$B:$B,$CT15,зф!$C:$C,Q$25)</f>
        <v>0</v>
      </c>
      <c r="R15" s="31">
        <f>SUMIFS(зф!$J:$J,зф!$B:$B,$CT15,зф!$C:$C,Q$25)</f>
        <v>0</v>
      </c>
      <c r="S15" s="67">
        <f t="shared" si="26"/>
        <v>0</v>
      </c>
      <c r="T15" s="31">
        <f>SUMIFS(зф!$G:$G,зф!$B:$B,$CT15,зф!$C:$C,T$25)</f>
        <v>0</v>
      </c>
      <c r="U15" s="31">
        <f>SUMIFS(зф!$J:$J,зф!$B:$B,$CT15,зф!$C:$C,T$25)</f>
        <v>0</v>
      </c>
      <c r="V15" s="67"/>
      <c r="W15" s="31">
        <f>SUMIFS(зф!$G:$G,зф!$B:$B,$CT15,зф!$C:$C,W$25)</f>
        <v>0</v>
      </c>
      <c r="X15" s="31">
        <f>SUMIFS(зф!$J:$J,зф!$B:$B,$CT15,зф!$C:$C,W$25)</f>
        <v>0</v>
      </c>
      <c r="Y15" s="67"/>
      <c r="Z15" s="31">
        <f>SUMIFS(зф!$G:$G,зф!$B:$B,$CT15,зф!$C:$C,Z$25)</f>
        <v>0</v>
      </c>
      <c r="AA15" s="31">
        <f>SUMIFS(зф!$J:$J,зф!$B:$B,$CT15,зф!$C:$C,Z$25)</f>
        <v>0</v>
      </c>
      <c r="AB15" s="67">
        <f t="shared" si="2"/>
        <v>0</v>
      </c>
      <c r="AC15" s="31">
        <f>SUMIFS(зф!$G:$G,зф!$B:$B,$CT15,зф!$C:$C,AC$25)</f>
        <v>0</v>
      </c>
      <c r="AD15" s="31">
        <f>SUMIFS(зф!$J:$J,зф!$B:$B,$CT15,зф!$C:$C,AC$25)</f>
        <v>0</v>
      </c>
      <c r="AE15" s="67"/>
      <c r="AF15" s="31">
        <f>SUMIFS(зф!$G:$G,зф!$B:$B,$CT15,зф!$C:$C,AF$25)</f>
        <v>0</v>
      </c>
      <c r="AG15" s="31">
        <f>SUMIFS(зф!$J:$J,зф!$B:$B,$CT15,зф!$C:$C,AF$25)</f>
        <v>0</v>
      </c>
      <c r="AH15" s="67"/>
      <c r="AI15" s="31">
        <f>SUMIFS(зф!$G:$G,зф!$B:$B,$CT15,зф!$C:$C,AI$25)</f>
        <v>0</v>
      </c>
      <c r="AJ15" s="31">
        <f>SUMIFS(зф!$J:$J,зф!$B:$B,$CT15,зф!$C:$C,AI$25)</f>
        <v>0</v>
      </c>
      <c r="AK15" s="67">
        <f t="shared" si="27"/>
        <v>0</v>
      </c>
      <c r="AL15" s="31">
        <f>SUMIFS(зф!$G:$G,зф!$B:$B,$CT15,зф!$C:$C,AL$25)</f>
        <v>0</v>
      </c>
      <c r="AM15" s="31">
        <f>SUMIFS(зф!$J:$J,зф!$B:$B,$CT15,зф!$C:$C,AL$25)</f>
        <v>0</v>
      </c>
      <c r="AN15" s="67"/>
      <c r="AO15" s="31">
        <f>SUMIFS(зф!$G:$G,зф!$B:$B,$CT15,зф!$C:$C,AO$25)</f>
        <v>0</v>
      </c>
      <c r="AP15" s="31">
        <f>SUMIFS(зф!$J:$J,зф!$B:$B,$CT15,зф!$C:$C,AO$25)</f>
        <v>0</v>
      </c>
      <c r="AQ15" s="67"/>
      <c r="AR15" s="31">
        <f>SUMIFS(зф!$G:$G,зф!$B:$B,$CT15,зф!$C:$C,AR$25)</f>
        <v>0</v>
      </c>
      <c r="AS15" s="31">
        <f>SUMIFS(зф!$J:$J,зф!$B:$B,$CT15,зф!$C:$C,AR$25)</f>
        <v>0</v>
      </c>
      <c r="AT15" s="67">
        <f t="shared" si="28"/>
        <v>0</v>
      </c>
      <c r="AU15" s="31">
        <f>SUMIFS(зф!$G:$G,зф!$B:$B,$CT15,зф!$C:$C,AU$25)</f>
        <v>0</v>
      </c>
      <c r="AV15" s="31">
        <f>SUMIFS(зф!$J:$J,зф!$B:$B,$CT15,зф!$C:$C,AU$25)</f>
        <v>0</v>
      </c>
      <c r="AW15" s="67">
        <f t="shared" si="29"/>
        <v>0</v>
      </c>
      <c r="AX15" s="31">
        <f>SUMIFS(зф!$G:$G,зф!$B:$B,$CT15,зф!$C:$C,AX$25)</f>
        <v>0</v>
      </c>
      <c r="AY15" s="31">
        <f>SUMIFS(зф!$J:$J,зф!$B:$B,$CT15,зф!$C:$C,AX$25)</f>
        <v>0</v>
      </c>
      <c r="AZ15" s="67">
        <f t="shared" si="30"/>
        <v>0</v>
      </c>
      <c r="BA15" s="31">
        <f>SUMIFS(зф!$G:$G,зф!$B:$B,$CT15,зф!$C:$C,BA$25)</f>
        <v>0</v>
      </c>
      <c r="BB15" s="31">
        <f>SUMIFS(зф!$J:$J,зф!$B:$B,$CT15,зф!$C:$C,BA$25)</f>
        <v>0</v>
      </c>
      <c r="BC15" s="67">
        <f t="shared" si="31"/>
        <v>0</v>
      </c>
      <c r="BD15" s="31">
        <f>SUMIFS(зф!$G:$G,зф!$B:$B,$CT15,зф!$C:$C,BD$25)</f>
        <v>0</v>
      </c>
      <c r="BE15" s="31">
        <f>SUMIFS(зф!$J:$J,зф!$B:$B,$CT15,зф!$C:$C,BD$25)</f>
        <v>0</v>
      </c>
      <c r="BF15" s="67">
        <f t="shared" si="32"/>
        <v>0</v>
      </c>
      <c r="BG15" s="31">
        <f>SUMIFS(зф!$G:$G,зф!$B:$B,$CT15,зф!$C:$C,BG$25)</f>
        <v>0</v>
      </c>
      <c r="BH15" s="31">
        <f>SUMIFS(зф!$J:$J,зф!$B:$B,$CT15,зф!$C:$C,BG$25)</f>
        <v>0</v>
      </c>
      <c r="BI15" s="67">
        <f t="shared" si="33"/>
        <v>0</v>
      </c>
      <c r="BJ15" s="31">
        <f>SUMIFS(зф!$G:$G,зф!$B:$B,$CT15,зф!$C:$C,BJ$25)</f>
        <v>132500</v>
      </c>
      <c r="BK15" s="31">
        <f>SUMIFS(зф!$J:$J,зф!$B:$B,$CT15,зф!$C:$C,BJ$25)</f>
        <v>132500</v>
      </c>
      <c r="BL15" s="67">
        <f t="shared" si="34"/>
        <v>100</v>
      </c>
      <c r="BM15" s="31">
        <f>SUMIFS(зф!$G:$G,зф!$B:$B,$CT15,зф!$C:$C,BM$25)</f>
        <v>12000</v>
      </c>
      <c r="BN15" s="31">
        <f>SUMIFS(зф!$J:$J,зф!$B:$B,$CT15,зф!$C:$C,BM$25)</f>
        <v>12000</v>
      </c>
      <c r="BO15" s="67">
        <f t="shared" si="35"/>
        <v>100</v>
      </c>
      <c r="BP15" s="31">
        <f>SUMIFS(зф!$G:$G,зф!$B:$B,$CT15,зф!$C:$C,BP$25)</f>
        <v>0</v>
      </c>
      <c r="BQ15" s="31">
        <f>SUMIFS(зф!$J:$J,зф!$B:$B,$CT15,зф!$C:$C,BP$25)</f>
        <v>0</v>
      </c>
      <c r="BR15" s="67">
        <f t="shared" si="36"/>
        <v>0</v>
      </c>
      <c r="BS15" s="31">
        <f>SUMIFS(зф!$G:$G,зф!$B:$B,$CT15,зф!$C:$C,BS$25)</f>
        <v>0</v>
      </c>
      <c r="BT15" s="31">
        <f>SUMIFS(зф!$J:$J,зф!$B:$B,$CT15,зф!$C:$C,BS$25)</f>
        <v>0</v>
      </c>
      <c r="BU15" s="67">
        <f t="shared" si="37"/>
        <v>0</v>
      </c>
      <c r="BV15" s="31">
        <f>SUMIFS(зф!$G:$G,зф!$B:$B,$CT15,зф!$C:$C,BV$25)</f>
        <v>0</v>
      </c>
      <c r="BW15" s="31">
        <f>SUMIFS(зф!$J:$J,зф!$B:$B,$CT15,зф!$C:$C,BV$25)</f>
        <v>0</v>
      </c>
      <c r="BX15" s="67">
        <f t="shared" si="38"/>
        <v>0</v>
      </c>
      <c r="BY15" s="31">
        <f>SUMIFS(зф!$G:$G,зф!$B:$B,$CT15,зф!$C:$C,BY$25)</f>
        <v>0</v>
      </c>
      <c r="BZ15" s="31">
        <f>SUMIFS(зф!$J:$J,зф!$B:$B,$CT15,зф!$C:$C,BY$25)</f>
        <v>0</v>
      </c>
      <c r="CA15" s="67">
        <f t="shared" si="39"/>
        <v>0</v>
      </c>
      <c r="CB15" s="31">
        <f>SUMIFS(зф!$G:$G,зф!$B:$B,$CT15,зф!$C:$C,CB$25)</f>
        <v>0</v>
      </c>
      <c r="CC15" s="31">
        <f>SUMIFS(зф!$J:$J,зф!$B:$B,$CT15,зф!$C:$C,CB$25)</f>
        <v>0</v>
      </c>
      <c r="CD15" s="67">
        <f t="shared" si="40"/>
        <v>0</v>
      </c>
      <c r="CE15" s="31">
        <f>SUMIFS(зф!$G:$G,зф!$B:$B,$CT15,зф!$C:$C,CE$25)</f>
        <v>0</v>
      </c>
      <c r="CF15" s="31">
        <f>SUMIFS(зф!$J:$J,зф!$B:$B,$CT15,зф!$C:$C,CE$25)</f>
        <v>0</v>
      </c>
      <c r="CG15" s="67">
        <f t="shared" si="41"/>
        <v>0</v>
      </c>
      <c r="CH15" s="31">
        <f>SUMIFS(зф!$G:$G,зф!$B:$B,$CT15,зф!$C:$C,CH$25)</f>
        <v>0</v>
      </c>
      <c r="CI15" s="31">
        <f>SUMIFS(зф!$J:$J,зф!$B:$B,$CT15,зф!$C:$C,CH$25)</f>
        <v>0</v>
      </c>
      <c r="CJ15" s="67">
        <f t="shared" si="42"/>
        <v>0</v>
      </c>
      <c r="CK15" s="67">
        <f>ср_зф!BY14+ср_зф_трансферти!E15</f>
        <v>3028550</v>
      </c>
      <c r="CL15" s="67">
        <f>ср_зф!BZ14+ср_зф_трансферти!F15</f>
        <v>2704334.7900000005</v>
      </c>
      <c r="CM15" s="67">
        <f t="shared" si="19"/>
        <v>89.294705056875429</v>
      </c>
      <c r="CN15" s="68">
        <f>SUMIF(зф!$C$3:$C$3000,$CT15,зф!$G$3:$G$3000)</f>
        <v>3028550</v>
      </c>
      <c r="CO15" s="69">
        <f>SUMIF(зф!$C$3:$C$3000,$CT15,зф!$J$3:$J$3000)</f>
        <v>2704334.79</v>
      </c>
      <c r="CP15" s="70">
        <f t="shared" si="20"/>
        <v>0</v>
      </c>
      <c r="CQ15" s="71">
        <f t="shared" si="21"/>
        <v>-4.6566128730773926E-10</v>
      </c>
      <c r="CR15" s="67">
        <f>SUMIFS(зф!$J$3:$J$3000,зф!$C$3:$C$3000,CR$26,зф!$B$3:$B$3000,$CT15)</f>
        <v>0</v>
      </c>
      <c r="CT15" s="38">
        <v>11316514000</v>
      </c>
    </row>
    <row r="16" spans="1:98" s="72" customFormat="1" ht="15" customHeight="1" x14ac:dyDescent="0.3">
      <c r="A16" s="30" t="s">
        <v>124</v>
      </c>
      <c r="B16" s="67">
        <f>ср_зф!BY15</f>
        <v>1519130</v>
      </c>
      <c r="C16" s="67">
        <f>ср_зф!BZ15</f>
        <v>1437696.75</v>
      </c>
      <c r="D16" s="67">
        <f t="shared" si="22"/>
        <v>94.639481150395284</v>
      </c>
      <c r="E16" s="67">
        <f t="shared" si="23"/>
        <v>223730</v>
      </c>
      <c r="F16" s="67">
        <f t="shared" si="0"/>
        <v>217405.44</v>
      </c>
      <c r="G16" s="67">
        <f t="shared" si="24"/>
        <v>97.173128324319492</v>
      </c>
      <c r="H16" s="31">
        <f>SUMIFS(зф!$G:$G,зф!$B:$B,$CT16,зф!$C:$C,H$25)</f>
        <v>0</v>
      </c>
      <c r="I16" s="31">
        <f>SUMIFS(зф!$J:$J,зф!$B:$B,$CT16,зф!$C:$C,H$25)</f>
        <v>0</v>
      </c>
      <c r="J16" s="67">
        <f t="shared" si="25"/>
        <v>0</v>
      </c>
      <c r="K16" s="31">
        <f>SUMIFS(зф!$G:$G,зф!$B:$B,$CT16,зф!$C:$C,K$25)</f>
        <v>0</v>
      </c>
      <c r="L16" s="31">
        <f>SUMIFS(зф!$J:$J,зф!$B:$B,$CT16,зф!$C:$C,K$25)</f>
        <v>0</v>
      </c>
      <c r="M16" s="67"/>
      <c r="N16" s="31">
        <f>SUMIFS(зф!$G:$G,зф!$B:$B,$CT16,зф!$C:$C,N$25)</f>
        <v>0</v>
      </c>
      <c r="O16" s="31">
        <f>SUMIFS(зф!$J:$J,зф!$B:$B,$CT16,зф!$C:$C,N$25)</f>
        <v>0</v>
      </c>
      <c r="P16" s="67"/>
      <c r="Q16" s="31">
        <f>SUMIFS(зф!$G:$G,зф!$B:$B,$CT16,зф!$C:$C,Q$25)</f>
        <v>0</v>
      </c>
      <c r="R16" s="31">
        <f>SUMIFS(зф!$J:$J,зф!$B:$B,$CT16,зф!$C:$C,Q$25)</f>
        <v>0</v>
      </c>
      <c r="S16" s="67">
        <f t="shared" si="26"/>
        <v>0</v>
      </c>
      <c r="T16" s="31">
        <f>SUMIFS(зф!$G:$G,зф!$B:$B,$CT16,зф!$C:$C,T$25)</f>
        <v>0</v>
      </c>
      <c r="U16" s="31">
        <f>SUMIFS(зф!$J:$J,зф!$B:$B,$CT16,зф!$C:$C,T$25)</f>
        <v>0</v>
      </c>
      <c r="V16" s="67"/>
      <c r="W16" s="31">
        <f>SUMIFS(зф!$G:$G,зф!$B:$B,$CT16,зф!$C:$C,W$25)</f>
        <v>0</v>
      </c>
      <c r="X16" s="31">
        <f>SUMIFS(зф!$J:$J,зф!$B:$B,$CT16,зф!$C:$C,W$25)</f>
        <v>0</v>
      </c>
      <c r="Y16" s="67"/>
      <c r="Z16" s="31">
        <f>SUMIFS(зф!$G:$G,зф!$B:$B,$CT16,зф!$C:$C,Z$25)</f>
        <v>0</v>
      </c>
      <c r="AA16" s="31">
        <f>SUMIFS(зф!$J:$J,зф!$B:$B,$CT16,зф!$C:$C,Z$25)</f>
        <v>0</v>
      </c>
      <c r="AB16" s="67">
        <f t="shared" si="2"/>
        <v>0</v>
      </c>
      <c r="AC16" s="31">
        <f>SUMIFS(зф!$G:$G,зф!$B:$B,$CT16,зф!$C:$C,AC$25)</f>
        <v>0</v>
      </c>
      <c r="AD16" s="31">
        <f>SUMIFS(зф!$J:$J,зф!$B:$B,$CT16,зф!$C:$C,AC$25)</f>
        <v>0</v>
      </c>
      <c r="AE16" s="67"/>
      <c r="AF16" s="31">
        <f>SUMIFS(зф!$G:$G,зф!$B:$B,$CT16,зф!$C:$C,AF$25)</f>
        <v>0</v>
      </c>
      <c r="AG16" s="31">
        <f>SUMIFS(зф!$J:$J,зф!$B:$B,$CT16,зф!$C:$C,AF$25)</f>
        <v>0</v>
      </c>
      <c r="AH16" s="67"/>
      <c r="AI16" s="31">
        <f>SUMIFS(зф!$G:$G,зф!$B:$B,$CT16,зф!$C:$C,AI$25)</f>
        <v>0</v>
      </c>
      <c r="AJ16" s="31">
        <f>SUMIFS(зф!$J:$J,зф!$B:$B,$CT16,зф!$C:$C,AI$25)</f>
        <v>0</v>
      </c>
      <c r="AK16" s="67">
        <f t="shared" si="27"/>
        <v>0</v>
      </c>
      <c r="AL16" s="31">
        <f>SUMIFS(зф!$G:$G,зф!$B:$B,$CT16,зф!$C:$C,AL$25)</f>
        <v>0</v>
      </c>
      <c r="AM16" s="31">
        <f>SUMIFS(зф!$J:$J,зф!$B:$B,$CT16,зф!$C:$C,AL$25)</f>
        <v>0</v>
      </c>
      <c r="AN16" s="67"/>
      <c r="AO16" s="31">
        <f>SUMIFS(зф!$G:$G,зф!$B:$B,$CT16,зф!$C:$C,AO$25)</f>
        <v>0</v>
      </c>
      <c r="AP16" s="31">
        <f>SUMIFS(зф!$J:$J,зф!$B:$B,$CT16,зф!$C:$C,AO$25)</f>
        <v>0</v>
      </c>
      <c r="AQ16" s="67"/>
      <c r="AR16" s="31">
        <f>SUMIFS(зф!$G:$G,зф!$B:$B,$CT16,зф!$C:$C,AR$25)</f>
        <v>0</v>
      </c>
      <c r="AS16" s="31">
        <f>SUMIFS(зф!$J:$J,зф!$B:$B,$CT16,зф!$C:$C,AR$25)</f>
        <v>0</v>
      </c>
      <c r="AT16" s="67">
        <f t="shared" si="28"/>
        <v>0</v>
      </c>
      <c r="AU16" s="31">
        <f>SUMIFS(зф!$G:$G,зф!$B:$B,$CT16,зф!$C:$C,AU$25)</f>
        <v>0</v>
      </c>
      <c r="AV16" s="31">
        <f>SUMIFS(зф!$J:$J,зф!$B:$B,$CT16,зф!$C:$C,AU$25)</f>
        <v>0</v>
      </c>
      <c r="AW16" s="67">
        <f t="shared" si="29"/>
        <v>0</v>
      </c>
      <c r="AX16" s="31">
        <f>SUMIFS(зф!$G:$G,зф!$B:$B,$CT16,зф!$C:$C,AX$25)</f>
        <v>0</v>
      </c>
      <c r="AY16" s="31">
        <f>SUMIFS(зф!$J:$J,зф!$B:$B,$CT16,зф!$C:$C,AX$25)</f>
        <v>0</v>
      </c>
      <c r="AZ16" s="67">
        <f t="shared" si="30"/>
        <v>0</v>
      </c>
      <c r="BA16" s="31">
        <f>SUMIFS(зф!$G:$G,зф!$B:$B,$CT16,зф!$C:$C,BA$25)</f>
        <v>0</v>
      </c>
      <c r="BB16" s="31">
        <f>SUMIFS(зф!$J:$J,зф!$B:$B,$CT16,зф!$C:$C,BA$25)</f>
        <v>0</v>
      </c>
      <c r="BC16" s="67">
        <f t="shared" si="31"/>
        <v>0</v>
      </c>
      <c r="BD16" s="31">
        <f>SUMIFS(зф!$G:$G,зф!$B:$B,$CT16,зф!$C:$C,BD$25)</f>
        <v>0</v>
      </c>
      <c r="BE16" s="31">
        <f>SUMIFS(зф!$J:$J,зф!$B:$B,$CT16,зф!$C:$C,BD$25)</f>
        <v>0</v>
      </c>
      <c r="BF16" s="67">
        <f t="shared" si="32"/>
        <v>0</v>
      </c>
      <c r="BG16" s="31">
        <f>SUMIFS(зф!$G:$G,зф!$B:$B,$CT16,зф!$C:$C,BG$25)</f>
        <v>0</v>
      </c>
      <c r="BH16" s="31">
        <f>SUMIFS(зф!$J:$J,зф!$B:$B,$CT16,зф!$C:$C,BG$25)</f>
        <v>0</v>
      </c>
      <c r="BI16" s="67">
        <f t="shared" si="33"/>
        <v>0</v>
      </c>
      <c r="BJ16" s="31">
        <f>SUMIFS(зф!$G:$G,зф!$B:$B,$CT16,зф!$C:$C,BJ$25)</f>
        <v>215730</v>
      </c>
      <c r="BK16" s="31">
        <f>SUMIFS(зф!$J:$J,зф!$B:$B,$CT16,зф!$C:$C,BJ$25)</f>
        <v>209405.44</v>
      </c>
      <c r="BL16" s="67">
        <f t="shared" si="34"/>
        <v>97.068298335882815</v>
      </c>
      <c r="BM16" s="31">
        <f>SUMIFS(зф!$G:$G,зф!$B:$B,$CT16,зф!$C:$C,BM$25)</f>
        <v>8000</v>
      </c>
      <c r="BN16" s="31">
        <f>SUMIFS(зф!$J:$J,зф!$B:$B,$CT16,зф!$C:$C,BM$25)</f>
        <v>8000</v>
      </c>
      <c r="BO16" s="67">
        <f t="shared" si="35"/>
        <v>100</v>
      </c>
      <c r="BP16" s="31">
        <f>SUMIFS(зф!$G:$G,зф!$B:$B,$CT16,зф!$C:$C,BP$25)</f>
        <v>0</v>
      </c>
      <c r="BQ16" s="31">
        <f>SUMIFS(зф!$J:$J,зф!$B:$B,$CT16,зф!$C:$C,BP$25)</f>
        <v>0</v>
      </c>
      <c r="BR16" s="67">
        <f t="shared" si="36"/>
        <v>0</v>
      </c>
      <c r="BS16" s="31">
        <f>SUMIFS(зф!$G:$G,зф!$B:$B,$CT16,зф!$C:$C,BS$25)</f>
        <v>0</v>
      </c>
      <c r="BT16" s="31">
        <f>SUMIFS(зф!$J:$J,зф!$B:$B,$CT16,зф!$C:$C,BS$25)</f>
        <v>0</v>
      </c>
      <c r="BU16" s="67">
        <f t="shared" si="37"/>
        <v>0</v>
      </c>
      <c r="BV16" s="31">
        <f>SUMIFS(зф!$G:$G,зф!$B:$B,$CT16,зф!$C:$C,BV$25)</f>
        <v>0</v>
      </c>
      <c r="BW16" s="31">
        <f>SUMIFS(зф!$J:$J,зф!$B:$B,$CT16,зф!$C:$C,BV$25)</f>
        <v>0</v>
      </c>
      <c r="BX16" s="67">
        <f t="shared" si="38"/>
        <v>0</v>
      </c>
      <c r="BY16" s="31">
        <f>SUMIFS(зф!$G:$G,зф!$B:$B,$CT16,зф!$C:$C,BY$25)</f>
        <v>0</v>
      </c>
      <c r="BZ16" s="31">
        <f>SUMIFS(зф!$J:$J,зф!$B:$B,$CT16,зф!$C:$C,BY$25)</f>
        <v>0</v>
      </c>
      <c r="CA16" s="67">
        <f t="shared" si="39"/>
        <v>0</v>
      </c>
      <c r="CB16" s="31">
        <f>SUMIFS(зф!$G:$G,зф!$B:$B,$CT16,зф!$C:$C,CB$25)</f>
        <v>0</v>
      </c>
      <c r="CC16" s="31">
        <f>SUMIFS(зф!$J:$J,зф!$B:$B,$CT16,зф!$C:$C,CB$25)</f>
        <v>0</v>
      </c>
      <c r="CD16" s="67">
        <f t="shared" si="40"/>
        <v>0</v>
      </c>
      <c r="CE16" s="31">
        <f>SUMIFS(зф!$G:$G,зф!$B:$B,$CT16,зф!$C:$C,CE$25)</f>
        <v>0</v>
      </c>
      <c r="CF16" s="31">
        <f>SUMIFS(зф!$J:$J,зф!$B:$B,$CT16,зф!$C:$C,CE$25)</f>
        <v>0</v>
      </c>
      <c r="CG16" s="67">
        <f t="shared" si="41"/>
        <v>0</v>
      </c>
      <c r="CH16" s="31">
        <f>SUMIFS(зф!$G:$G,зф!$B:$B,$CT16,зф!$C:$C,CH$25)</f>
        <v>0</v>
      </c>
      <c r="CI16" s="31">
        <f>SUMIFS(зф!$J:$J,зф!$B:$B,$CT16,зф!$C:$C,CH$25)</f>
        <v>0</v>
      </c>
      <c r="CJ16" s="67">
        <f t="shared" si="42"/>
        <v>0</v>
      </c>
      <c r="CK16" s="67">
        <f>ср_зф!BY15+ср_зф_трансферти!E16</f>
        <v>1742860</v>
      </c>
      <c r="CL16" s="67">
        <f>ср_зф!BZ15+ср_зф_трансферти!F16</f>
        <v>1655102.19</v>
      </c>
      <c r="CM16" s="67">
        <f t="shared" si="19"/>
        <v>94.964724074222829</v>
      </c>
      <c r="CN16" s="68">
        <f>SUMIF(зф!$C$3:$C$3000,$CT16,зф!$G$3:$G$3000)</f>
        <v>1742860</v>
      </c>
      <c r="CO16" s="69">
        <f>SUMIF(зф!$C$3:$C$3000,$CT16,зф!$J$3:$J$3000)</f>
        <v>1655102.19</v>
      </c>
      <c r="CP16" s="70">
        <f t="shared" si="20"/>
        <v>0</v>
      </c>
      <c r="CQ16" s="71">
        <f t="shared" si="21"/>
        <v>0</v>
      </c>
      <c r="CR16" s="67">
        <f>SUMIFS(зф!$J$3:$J$3000,зф!$C$3:$C$3000,CR$26,зф!$B$3:$B$3000,$CT16)</f>
        <v>0</v>
      </c>
      <c r="CT16" s="38">
        <v>11316515000</v>
      </c>
    </row>
    <row r="17" spans="1:142" s="72" customFormat="1" ht="15" customHeight="1" x14ac:dyDescent="0.3">
      <c r="A17" s="30" t="s">
        <v>125</v>
      </c>
      <c r="B17" s="67">
        <f>ср_зф!BY16</f>
        <v>2793500</v>
      </c>
      <c r="C17" s="67">
        <f>ср_зф!BZ16</f>
        <v>2570563.5099999998</v>
      </c>
      <c r="D17" s="67">
        <f t="shared" si="22"/>
        <v>92.019456237694641</v>
      </c>
      <c r="E17" s="67">
        <f t="shared" si="23"/>
        <v>296400</v>
      </c>
      <c r="F17" s="67">
        <f t="shared" si="0"/>
        <v>148891.84</v>
      </c>
      <c r="G17" s="67">
        <f t="shared" si="24"/>
        <v>50.233414304993254</v>
      </c>
      <c r="H17" s="31">
        <f>SUMIFS(зф!$G:$G,зф!$B:$B,$CT17,зф!$C:$C,H$25)</f>
        <v>0</v>
      </c>
      <c r="I17" s="31">
        <f>SUMIFS(зф!$J:$J,зф!$B:$B,$CT17,зф!$C:$C,H$25)</f>
        <v>0</v>
      </c>
      <c r="J17" s="67">
        <f t="shared" si="25"/>
        <v>0</v>
      </c>
      <c r="K17" s="31">
        <f>SUMIFS(зф!$G:$G,зф!$B:$B,$CT17,зф!$C:$C,K$25)</f>
        <v>0</v>
      </c>
      <c r="L17" s="31">
        <f>SUMIFS(зф!$J:$J,зф!$B:$B,$CT17,зф!$C:$C,K$25)</f>
        <v>0</v>
      </c>
      <c r="M17" s="67"/>
      <c r="N17" s="31">
        <f>SUMIFS(зф!$G:$G,зф!$B:$B,$CT17,зф!$C:$C,N$25)</f>
        <v>0</v>
      </c>
      <c r="O17" s="31">
        <f>SUMIFS(зф!$J:$J,зф!$B:$B,$CT17,зф!$C:$C,N$25)</f>
        <v>0</v>
      </c>
      <c r="P17" s="67"/>
      <c r="Q17" s="31">
        <f>SUMIFS(зф!$G:$G,зф!$B:$B,$CT17,зф!$C:$C,Q$25)</f>
        <v>0</v>
      </c>
      <c r="R17" s="31">
        <f>SUMIFS(зф!$J:$J,зф!$B:$B,$CT17,зф!$C:$C,Q$25)</f>
        <v>0</v>
      </c>
      <c r="S17" s="67">
        <f t="shared" si="26"/>
        <v>0</v>
      </c>
      <c r="T17" s="31">
        <f>SUMIFS(зф!$G:$G,зф!$B:$B,$CT17,зф!$C:$C,T$25)</f>
        <v>0</v>
      </c>
      <c r="U17" s="31">
        <f>SUMIFS(зф!$J:$J,зф!$B:$B,$CT17,зф!$C:$C,T$25)</f>
        <v>0</v>
      </c>
      <c r="V17" s="67"/>
      <c r="W17" s="31">
        <f>SUMIFS(зф!$G:$G,зф!$B:$B,$CT17,зф!$C:$C,W$25)</f>
        <v>0</v>
      </c>
      <c r="X17" s="31">
        <f>SUMIFS(зф!$J:$J,зф!$B:$B,$CT17,зф!$C:$C,W$25)</f>
        <v>0</v>
      </c>
      <c r="Y17" s="67"/>
      <c r="Z17" s="31">
        <f>SUMIFS(зф!$G:$G,зф!$B:$B,$CT17,зф!$C:$C,Z$25)</f>
        <v>0</v>
      </c>
      <c r="AA17" s="31">
        <f>SUMIFS(зф!$J:$J,зф!$B:$B,$CT17,зф!$C:$C,Z$25)</f>
        <v>0</v>
      </c>
      <c r="AB17" s="67">
        <f t="shared" si="2"/>
        <v>0</v>
      </c>
      <c r="AC17" s="31">
        <f>SUMIFS(зф!$G:$G,зф!$B:$B,$CT17,зф!$C:$C,AC$25)</f>
        <v>0</v>
      </c>
      <c r="AD17" s="31">
        <f>SUMIFS(зф!$J:$J,зф!$B:$B,$CT17,зф!$C:$C,AC$25)</f>
        <v>0</v>
      </c>
      <c r="AE17" s="67"/>
      <c r="AF17" s="31">
        <f>SUMIFS(зф!$G:$G,зф!$B:$B,$CT17,зф!$C:$C,AF$25)</f>
        <v>0</v>
      </c>
      <c r="AG17" s="31">
        <f>SUMIFS(зф!$J:$J,зф!$B:$B,$CT17,зф!$C:$C,AF$25)</f>
        <v>0</v>
      </c>
      <c r="AH17" s="67"/>
      <c r="AI17" s="31">
        <f>SUMIFS(зф!$G:$G,зф!$B:$B,$CT17,зф!$C:$C,AI$25)</f>
        <v>0</v>
      </c>
      <c r="AJ17" s="31">
        <f>SUMIFS(зф!$J:$J,зф!$B:$B,$CT17,зф!$C:$C,AI$25)</f>
        <v>0</v>
      </c>
      <c r="AK17" s="67">
        <f t="shared" si="27"/>
        <v>0</v>
      </c>
      <c r="AL17" s="31">
        <f>SUMIFS(зф!$G:$G,зф!$B:$B,$CT17,зф!$C:$C,AL$25)</f>
        <v>0</v>
      </c>
      <c r="AM17" s="31">
        <f>SUMIFS(зф!$J:$J,зф!$B:$B,$CT17,зф!$C:$C,AL$25)</f>
        <v>0</v>
      </c>
      <c r="AN17" s="67"/>
      <c r="AO17" s="31">
        <f>SUMIFS(зф!$G:$G,зф!$B:$B,$CT17,зф!$C:$C,AO$25)</f>
        <v>0</v>
      </c>
      <c r="AP17" s="31">
        <f>SUMIFS(зф!$J:$J,зф!$B:$B,$CT17,зф!$C:$C,AO$25)</f>
        <v>0</v>
      </c>
      <c r="AQ17" s="67"/>
      <c r="AR17" s="31">
        <f>SUMIFS(зф!$G:$G,зф!$B:$B,$CT17,зф!$C:$C,AR$25)</f>
        <v>0</v>
      </c>
      <c r="AS17" s="31">
        <f>SUMIFS(зф!$J:$J,зф!$B:$B,$CT17,зф!$C:$C,AR$25)</f>
        <v>0</v>
      </c>
      <c r="AT17" s="67">
        <f t="shared" si="28"/>
        <v>0</v>
      </c>
      <c r="AU17" s="31">
        <f>SUMIFS(зф!$G:$G,зф!$B:$B,$CT17,зф!$C:$C,AU$25)</f>
        <v>0</v>
      </c>
      <c r="AV17" s="31">
        <f>SUMIFS(зф!$J:$J,зф!$B:$B,$CT17,зф!$C:$C,AU$25)</f>
        <v>0</v>
      </c>
      <c r="AW17" s="67">
        <f t="shared" si="29"/>
        <v>0</v>
      </c>
      <c r="AX17" s="31">
        <f>SUMIFS(зф!$G:$G,зф!$B:$B,$CT17,зф!$C:$C,AX$25)</f>
        <v>0</v>
      </c>
      <c r="AY17" s="31">
        <f>SUMIFS(зф!$J:$J,зф!$B:$B,$CT17,зф!$C:$C,AX$25)</f>
        <v>0</v>
      </c>
      <c r="AZ17" s="67">
        <f t="shared" si="30"/>
        <v>0</v>
      </c>
      <c r="BA17" s="31">
        <f>SUMIFS(зф!$G:$G,зф!$B:$B,$CT17,зф!$C:$C,BA$25)</f>
        <v>0</v>
      </c>
      <c r="BB17" s="31">
        <f>SUMIFS(зф!$J:$J,зф!$B:$B,$CT17,зф!$C:$C,BA$25)</f>
        <v>0</v>
      </c>
      <c r="BC17" s="67">
        <f t="shared" si="31"/>
        <v>0</v>
      </c>
      <c r="BD17" s="31">
        <f>SUMIFS(зф!$G:$G,зф!$B:$B,$CT17,зф!$C:$C,BD$25)</f>
        <v>100000</v>
      </c>
      <c r="BE17" s="31">
        <f>SUMIFS(зф!$J:$J,зф!$B:$B,$CT17,зф!$C:$C,BD$25)</f>
        <v>0</v>
      </c>
      <c r="BF17" s="67">
        <f t="shared" si="32"/>
        <v>0</v>
      </c>
      <c r="BG17" s="31">
        <f>SUMIFS(зф!$G:$G,зф!$B:$B,$CT17,зф!$C:$C,BG$25)</f>
        <v>0</v>
      </c>
      <c r="BH17" s="31">
        <f>SUMIFS(зф!$J:$J,зф!$B:$B,$CT17,зф!$C:$C,BG$25)</f>
        <v>0</v>
      </c>
      <c r="BI17" s="67">
        <f t="shared" si="33"/>
        <v>0</v>
      </c>
      <c r="BJ17" s="31">
        <f>SUMIFS(зф!$G:$G,зф!$B:$B,$CT17,зф!$C:$C,BJ$25)</f>
        <v>186400</v>
      </c>
      <c r="BK17" s="31">
        <f>SUMIFS(зф!$J:$J,зф!$B:$B,$CT17,зф!$C:$C,BJ$25)</f>
        <v>138891.84</v>
      </c>
      <c r="BL17" s="67">
        <f t="shared" si="34"/>
        <v>74.512789699570817</v>
      </c>
      <c r="BM17" s="31">
        <f>SUMIFS(зф!$G:$G,зф!$B:$B,$CT17,зф!$C:$C,BM$25)</f>
        <v>10000</v>
      </c>
      <c r="BN17" s="31">
        <f>SUMIFS(зф!$J:$J,зф!$B:$B,$CT17,зф!$C:$C,BM$25)</f>
        <v>10000</v>
      </c>
      <c r="BO17" s="67">
        <f t="shared" si="35"/>
        <v>100</v>
      </c>
      <c r="BP17" s="31">
        <f>SUMIFS(зф!$G:$G,зф!$B:$B,$CT17,зф!$C:$C,BP$25)</f>
        <v>0</v>
      </c>
      <c r="BQ17" s="31">
        <f>SUMIFS(зф!$J:$J,зф!$B:$B,$CT17,зф!$C:$C,BP$25)</f>
        <v>0</v>
      </c>
      <c r="BR17" s="67">
        <f t="shared" si="36"/>
        <v>0</v>
      </c>
      <c r="BS17" s="31">
        <f>SUMIFS(зф!$G:$G,зф!$B:$B,$CT17,зф!$C:$C,BS$25)</f>
        <v>0</v>
      </c>
      <c r="BT17" s="31">
        <f>SUMIFS(зф!$J:$J,зф!$B:$B,$CT17,зф!$C:$C,BS$25)</f>
        <v>0</v>
      </c>
      <c r="BU17" s="67">
        <f t="shared" si="37"/>
        <v>0</v>
      </c>
      <c r="BV17" s="31">
        <f>SUMIFS(зф!$G:$G,зф!$B:$B,$CT17,зф!$C:$C,BV$25)</f>
        <v>0</v>
      </c>
      <c r="BW17" s="31">
        <f>SUMIFS(зф!$J:$J,зф!$B:$B,$CT17,зф!$C:$C,BV$25)</f>
        <v>0</v>
      </c>
      <c r="BX17" s="67">
        <f t="shared" si="38"/>
        <v>0</v>
      </c>
      <c r="BY17" s="31">
        <f>SUMIFS(зф!$G:$G,зф!$B:$B,$CT17,зф!$C:$C,BY$25)</f>
        <v>0</v>
      </c>
      <c r="BZ17" s="31">
        <f>SUMIFS(зф!$J:$J,зф!$B:$B,$CT17,зф!$C:$C,BY$25)</f>
        <v>0</v>
      </c>
      <c r="CA17" s="67">
        <f t="shared" si="39"/>
        <v>0</v>
      </c>
      <c r="CB17" s="31">
        <f>SUMIFS(зф!$G:$G,зф!$B:$B,$CT17,зф!$C:$C,CB$25)</f>
        <v>0</v>
      </c>
      <c r="CC17" s="31">
        <f>SUMIFS(зф!$J:$J,зф!$B:$B,$CT17,зф!$C:$C,CB$25)</f>
        <v>0</v>
      </c>
      <c r="CD17" s="67">
        <f t="shared" si="40"/>
        <v>0</v>
      </c>
      <c r="CE17" s="31">
        <f>SUMIFS(зф!$G:$G,зф!$B:$B,$CT17,зф!$C:$C,CE$25)</f>
        <v>0</v>
      </c>
      <c r="CF17" s="31">
        <f>SUMIFS(зф!$J:$J,зф!$B:$B,$CT17,зф!$C:$C,CE$25)</f>
        <v>0</v>
      </c>
      <c r="CG17" s="67">
        <f t="shared" si="41"/>
        <v>0</v>
      </c>
      <c r="CH17" s="31">
        <f>SUMIFS(зф!$G:$G,зф!$B:$B,$CT17,зф!$C:$C,CH$25)</f>
        <v>0</v>
      </c>
      <c r="CI17" s="31">
        <f>SUMIFS(зф!$J:$J,зф!$B:$B,$CT17,зф!$C:$C,CH$25)</f>
        <v>0</v>
      </c>
      <c r="CJ17" s="67">
        <f t="shared" si="42"/>
        <v>0</v>
      </c>
      <c r="CK17" s="67">
        <f>ср_зф!BY16+ср_зф_трансферти!E17</f>
        <v>3089900</v>
      </c>
      <c r="CL17" s="67">
        <f>ср_зф!BZ16+ср_зф_трансферти!F17</f>
        <v>2719455.3499999996</v>
      </c>
      <c r="CM17" s="67">
        <f t="shared" si="19"/>
        <v>88.011112010097406</v>
      </c>
      <c r="CN17" s="68">
        <f>SUMIF(зф!$C$3:$C$3000,$CT17,зф!$G$3:$G$3000)</f>
        <v>3089900</v>
      </c>
      <c r="CO17" s="69">
        <f>SUMIF(зф!$C$3:$C$3000,$CT17,зф!$J$3:$J$3000)</f>
        <v>2719455.35</v>
      </c>
      <c r="CP17" s="70">
        <f>CN17-CK17</f>
        <v>0</v>
      </c>
      <c r="CQ17" s="71">
        <f t="shared" si="21"/>
        <v>4.6566128730773926E-10</v>
      </c>
      <c r="CR17" s="67">
        <f>SUMIFS(зф!$J$3:$J$3000,зф!$C$3:$C$3000,CR$26,зф!$B$3:$B$3000,$CT17)</f>
        <v>0</v>
      </c>
      <c r="CT17" s="38">
        <v>11316516000</v>
      </c>
    </row>
    <row r="18" spans="1:142" s="72" customFormat="1" ht="15" customHeight="1" x14ac:dyDescent="0.3">
      <c r="A18" s="66" t="s">
        <v>126</v>
      </c>
      <c r="B18" s="67">
        <f>ср_зф!BY17</f>
        <v>970120</v>
      </c>
      <c r="C18" s="67">
        <f>ср_зф!BZ17</f>
        <v>949060.33</v>
      </c>
      <c r="D18" s="67">
        <f t="shared" si="22"/>
        <v>97.829168556467238</v>
      </c>
      <c r="E18" s="67">
        <f t="shared" si="23"/>
        <v>32550</v>
      </c>
      <c r="F18" s="67">
        <f t="shared" si="0"/>
        <v>31050</v>
      </c>
      <c r="G18" s="67">
        <f t="shared" si="24"/>
        <v>95.391705069124427</v>
      </c>
      <c r="H18" s="31">
        <f>SUMIFS(зф!$G:$G,зф!$B:$B,$CT18,зф!$C:$C,H$25)</f>
        <v>0</v>
      </c>
      <c r="I18" s="31">
        <f>SUMIFS(зф!$J:$J,зф!$B:$B,$CT18,зф!$C:$C,H$25)</f>
        <v>0</v>
      </c>
      <c r="J18" s="67">
        <f t="shared" si="25"/>
        <v>0</v>
      </c>
      <c r="K18" s="31">
        <f>SUMIFS(зф!$G:$G,зф!$B:$B,$CT18,зф!$C:$C,K$25)</f>
        <v>0</v>
      </c>
      <c r="L18" s="31">
        <f>SUMIFS(зф!$J:$J,зф!$B:$B,$CT18,зф!$C:$C,K$25)</f>
        <v>0</v>
      </c>
      <c r="M18" s="67"/>
      <c r="N18" s="31">
        <f>SUMIFS(зф!$G:$G,зф!$B:$B,$CT18,зф!$C:$C,N$25)</f>
        <v>0</v>
      </c>
      <c r="O18" s="31">
        <f>SUMIFS(зф!$J:$J,зф!$B:$B,$CT18,зф!$C:$C,N$25)</f>
        <v>0</v>
      </c>
      <c r="P18" s="67"/>
      <c r="Q18" s="31">
        <f>SUMIFS(зф!$G:$G,зф!$B:$B,$CT18,зф!$C:$C,Q$25)</f>
        <v>0</v>
      </c>
      <c r="R18" s="31">
        <f>SUMIFS(зф!$J:$J,зф!$B:$B,$CT18,зф!$C:$C,Q$25)</f>
        <v>0</v>
      </c>
      <c r="S18" s="67">
        <f t="shared" si="26"/>
        <v>0</v>
      </c>
      <c r="T18" s="31">
        <f>SUMIFS(зф!$G:$G,зф!$B:$B,$CT18,зф!$C:$C,T$25)</f>
        <v>0</v>
      </c>
      <c r="U18" s="31">
        <f>SUMIFS(зф!$J:$J,зф!$B:$B,$CT18,зф!$C:$C,T$25)</f>
        <v>0</v>
      </c>
      <c r="V18" s="67"/>
      <c r="W18" s="31">
        <f>SUMIFS(зф!$G:$G,зф!$B:$B,$CT18,зф!$C:$C,W$25)</f>
        <v>0</v>
      </c>
      <c r="X18" s="31">
        <f>SUMIFS(зф!$J:$J,зф!$B:$B,$CT18,зф!$C:$C,W$25)</f>
        <v>0</v>
      </c>
      <c r="Y18" s="67"/>
      <c r="Z18" s="31">
        <f>SUMIFS(зф!$G:$G,зф!$B:$B,$CT18,зф!$C:$C,Z$25)</f>
        <v>0</v>
      </c>
      <c r="AA18" s="31">
        <f>SUMIFS(зф!$J:$J,зф!$B:$B,$CT18,зф!$C:$C,Z$25)</f>
        <v>0</v>
      </c>
      <c r="AB18" s="67">
        <f t="shared" si="2"/>
        <v>0</v>
      </c>
      <c r="AC18" s="31">
        <f>SUMIFS(зф!$G:$G,зф!$B:$B,$CT18,зф!$C:$C,AC$25)</f>
        <v>0</v>
      </c>
      <c r="AD18" s="31">
        <f>SUMIFS(зф!$J:$J,зф!$B:$B,$CT18,зф!$C:$C,AC$25)</f>
        <v>0</v>
      </c>
      <c r="AE18" s="67"/>
      <c r="AF18" s="31">
        <f>SUMIFS(зф!$G:$G,зф!$B:$B,$CT18,зф!$C:$C,AF$25)</f>
        <v>0</v>
      </c>
      <c r="AG18" s="31">
        <f>SUMIFS(зф!$J:$J,зф!$B:$B,$CT18,зф!$C:$C,AF$25)</f>
        <v>0</v>
      </c>
      <c r="AH18" s="67"/>
      <c r="AI18" s="31">
        <f>SUMIFS(зф!$G:$G,зф!$B:$B,$CT18,зф!$C:$C,AI$25)</f>
        <v>0</v>
      </c>
      <c r="AJ18" s="31">
        <f>SUMIFS(зф!$J:$J,зф!$B:$B,$CT18,зф!$C:$C,AI$25)</f>
        <v>0</v>
      </c>
      <c r="AK18" s="67">
        <f t="shared" si="27"/>
        <v>0</v>
      </c>
      <c r="AL18" s="31">
        <f>SUMIFS(зф!$G:$G,зф!$B:$B,$CT18,зф!$C:$C,AL$25)</f>
        <v>0</v>
      </c>
      <c r="AM18" s="31">
        <f>SUMIFS(зф!$J:$J,зф!$B:$B,$CT18,зф!$C:$C,AL$25)</f>
        <v>0</v>
      </c>
      <c r="AN18" s="67"/>
      <c r="AO18" s="31">
        <f>SUMIFS(зф!$G:$G,зф!$B:$B,$CT18,зф!$C:$C,AO$25)</f>
        <v>0</v>
      </c>
      <c r="AP18" s="31">
        <f>SUMIFS(зф!$J:$J,зф!$B:$B,$CT18,зф!$C:$C,AO$25)</f>
        <v>0</v>
      </c>
      <c r="AQ18" s="67"/>
      <c r="AR18" s="31">
        <f>SUMIFS(зф!$G:$G,зф!$B:$B,$CT18,зф!$C:$C,AR$25)</f>
        <v>0</v>
      </c>
      <c r="AS18" s="31">
        <f>SUMIFS(зф!$J:$J,зф!$B:$B,$CT18,зф!$C:$C,AR$25)</f>
        <v>0</v>
      </c>
      <c r="AT18" s="67">
        <f t="shared" si="28"/>
        <v>0</v>
      </c>
      <c r="AU18" s="31">
        <f>SUMIFS(зф!$G:$G,зф!$B:$B,$CT18,зф!$C:$C,AU$25)</f>
        <v>0</v>
      </c>
      <c r="AV18" s="31">
        <f>SUMIFS(зф!$J:$J,зф!$B:$B,$CT18,зф!$C:$C,AU$25)</f>
        <v>0</v>
      </c>
      <c r="AW18" s="67">
        <f t="shared" si="29"/>
        <v>0</v>
      </c>
      <c r="AX18" s="31">
        <f>SUMIFS(зф!$G:$G,зф!$B:$B,$CT18,зф!$C:$C,AX$25)</f>
        <v>0</v>
      </c>
      <c r="AY18" s="31">
        <f>SUMIFS(зф!$J:$J,зф!$B:$B,$CT18,зф!$C:$C,AX$25)</f>
        <v>0</v>
      </c>
      <c r="AZ18" s="67">
        <f t="shared" si="30"/>
        <v>0</v>
      </c>
      <c r="BA18" s="31">
        <f>SUMIFS(зф!$G:$G,зф!$B:$B,$CT18,зф!$C:$C,BA$25)</f>
        <v>0</v>
      </c>
      <c r="BB18" s="31">
        <f>SUMIFS(зф!$J:$J,зф!$B:$B,$CT18,зф!$C:$C,BA$25)</f>
        <v>0</v>
      </c>
      <c r="BC18" s="67">
        <f t="shared" si="31"/>
        <v>0</v>
      </c>
      <c r="BD18" s="31">
        <f>SUMIFS(зф!$G:$G,зф!$B:$B,$CT18,зф!$C:$C,BD$25)</f>
        <v>0</v>
      </c>
      <c r="BE18" s="31">
        <f>SUMIFS(зф!$J:$J,зф!$B:$B,$CT18,зф!$C:$C,BD$25)</f>
        <v>0</v>
      </c>
      <c r="BF18" s="67">
        <f t="shared" si="32"/>
        <v>0</v>
      </c>
      <c r="BG18" s="31">
        <f>SUMIFS(зф!$G:$G,зф!$B:$B,$CT18,зф!$C:$C,BG$25)</f>
        <v>0</v>
      </c>
      <c r="BH18" s="31">
        <f>SUMIFS(зф!$J:$J,зф!$B:$B,$CT18,зф!$C:$C,BG$25)</f>
        <v>0</v>
      </c>
      <c r="BI18" s="67">
        <f t="shared" si="33"/>
        <v>0</v>
      </c>
      <c r="BJ18" s="31">
        <f>SUMIFS(зф!$G:$G,зф!$B:$B,$CT18,зф!$C:$C,BJ$25)</f>
        <v>24550</v>
      </c>
      <c r="BK18" s="31">
        <f>SUMIFS(зф!$J:$J,зф!$B:$B,$CT18,зф!$C:$C,BJ$25)</f>
        <v>23050</v>
      </c>
      <c r="BL18" s="67">
        <f t="shared" si="34"/>
        <v>93.890020366598776</v>
      </c>
      <c r="BM18" s="31">
        <f>SUMIFS(зф!$G:$G,зф!$B:$B,$CT18,зф!$C:$C,BM$25)</f>
        <v>8000</v>
      </c>
      <c r="BN18" s="31">
        <f>SUMIFS(зф!$J:$J,зф!$B:$B,$CT18,зф!$C:$C,BM$25)</f>
        <v>8000</v>
      </c>
      <c r="BO18" s="67">
        <f t="shared" si="35"/>
        <v>100</v>
      </c>
      <c r="BP18" s="31">
        <f>SUMIFS(зф!$G:$G,зф!$B:$B,$CT18,зф!$C:$C,BP$25)</f>
        <v>0</v>
      </c>
      <c r="BQ18" s="31">
        <f>SUMIFS(зф!$J:$J,зф!$B:$B,$CT18,зф!$C:$C,BP$25)</f>
        <v>0</v>
      </c>
      <c r="BR18" s="67">
        <f t="shared" si="36"/>
        <v>0</v>
      </c>
      <c r="BS18" s="31">
        <f>SUMIFS(зф!$G:$G,зф!$B:$B,$CT18,зф!$C:$C,BS$25)</f>
        <v>0</v>
      </c>
      <c r="BT18" s="31">
        <f>SUMIFS(зф!$J:$J,зф!$B:$B,$CT18,зф!$C:$C,BS$25)</f>
        <v>0</v>
      </c>
      <c r="BU18" s="67">
        <f t="shared" si="37"/>
        <v>0</v>
      </c>
      <c r="BV18" s="31">
        <f>SUMIFS(зф!$G:$G,зф!$B:$B,$CT18,зф!$C:$C,BV$25)</f>
        <v>0</v>
      </c>
      <c r="BW18" s="31">
        <f>SUMIFS(зф!$J:$J,зф!$B:$B,$CT18,зф!$C:$C,BV$25)</f>
        <v>0</v>
      </c>
      <c r="BX18" s="67">
        <f t="shared" si="38"/>
        <v>0</v>
      </c>
      <c r="BY18" s="31">
        <f>SUMIFS(зф!$G:$G,зф!$B:$B,$CT18,зф!$C:$C,BY$25)</f>
        <v>0</v>
      </c>
      <c r="BZ18" s="31">
        <f>SUMIFS(зф!$J:$J,зф!$B:$B,$CT18,зф!$C:$C,BY$25)</f>
        <v>0</v>
      </c>
      <c r="CA18" s="67">
        <f t="shared" si="39"/>
        <v>0</v>
      </c>
      <c r="CB18" s="31">
        <f>SUMIFS(зф!$G:$G,зф!$B:$B,$CT18,зф!$C:$C,CB$25)</f>
        <v>0</v>
      </c>
      <c r="CC18" s="31">
        <f>SUMIFS(зф!$J:$J,зф!$B:$B,$CT18,зф!$C:$C,CB$25)</f>
        <v>0</v>
      </c>
      <c r="CD18" s="67">
        <f t="shared" si="40"/>
        <v>0</v>
      </c>
      <c r="CE18" s="31">
        <f>SUMIFS(зф!$G:$G,зф!$B:$B,$CT18,зф!$C:$C,CE$25)</f>
        <v>0</v>
      </c>
      <c r="CF18" s="31">
        <f>SUMIFS(зф!$J:$J,зф!$B:$B,$CT18,зф!$C:$C,CE$25)</f>
        <v>0</v>
      </c>
      <c r="CG18" s="67">
        <f t="shared" si="41"/>
        <v>0</v>
      </c>
      <c r="CH18" s="31">
        <f>SUMIFS(зф!$G:$G,зф!$B:$B,$CT18,зф!$C:$C,CH$25)</f>
        <v>0</v>
      </c>
      <c r="CI18" s="31">
        <f>SUMIFS(зф!$J:$J,зф!$B:$B,$CT18,зф!$C:$C,CH$25)</f>
        <v>0</v>
      </c>
      <c r="CJ18" s="67">
        <f t="shared" si="42"/>
        <v>0</v>
      </c>
      <c r="CK18" s="67">
        <f>ср_зф!BY17+ср_зф_трансферти!E18</f>
        <v>1002670</v>
      </c>
      <c r="CL18" s="67">
        <f>ср_зф!BZ17+ср_зф_трансферти!F18</f>
        <v>980110.33</v>
      </c>
      <c r="CM18" s="67">
        <f t="shared" si="19"/>
        <v>97.750040392152954</v>
      </c>
      <c r="CN18" s="68">
        <f>SUMIF(зф!$C$3:$C$3000,$CT18,зф!$G$3:$G$3000)</f>
        <v>1002670</v>
      </c>
      <c r="CO18" s="69">
        <f>SUMIF(зф!$C$3:$C$3000,$CT18,зф!$J$3:$J$3000)</f>
        <v>980110.33</v>
      </c>
      <c r="CP18" s="70">
        <f t="shared" si="20"/>
        <v>0</v>
      </c>
      <c r="CQ18" s="71">
        <f t="shared" si="21"/>
        <v>0</v>
      </c>
      <c r="CR18" s="67">
        <f>SUMIFS(зф!$J$3:$J$3000,зф!$C$3:$C$3000,CR$26,зф!$B$3:$B$3000,$CT18)</f>
        <v>0</v>
      </c>
      <c r="CT18" s="38">
        <v>11316520000</v>
      </c>
    </row>
    <row r="19" spans="1:142" s="72" customFormat="1" ht="15" customHeight="1" x14ac:dyDescent="0.3">
      <c r="A19" s="30" t="s">
        <v>127</v>
      </c>
      <c r="B19" s="67">
        <f>ср_зф!BY18</f>
        <v>3391330</v>
      </c>
      <c r="C19" s="67">
        <f>ср_зф!BZ18</f>
        <v>2905243.0900000008</v>
      </c>
      <c r="D19" s="67">
        <f t="shared" si="22"/>
        <v>85.666776456434519</v>
      </c>
      <c r="E19" s="67">
        <f t="shared" si="23"/>
        <v>26000</v>
      </c>
      <c r="F19" s="67">
        <f t="shared" si="0"/>
        <v>26000</v>
      </c>
      <c r="G19" s="67">
        <f t="shared" si="24"/>
        <v>100</v>
      </c>
      <c r="H19" s="31">
        <f>SUMIFS(зф!$G:$G,зф!$B:$B,$CT19,зф!$C:$C,H$25)</f>
        <v>0</v>
      </c>
      <c r="I19" s="31">
        <f>SUMIFS(зф!$J:$J,зф!$B:$B,$CT19,зф!$C:$C,H$25)</f>
        <v>0</v>
      </c>
      <c r="J19" s="67">
        <f t="shared" si="25"/>
        <v>0</v>
      </c>
      <c r="K19" s="31">
        <f>SUMIFS(зф!$G:$G,зф!$B:$B,$CT19,зф!$C:$C,K$25)</f>
        <v>0</v>
      </c>
      <c r="L19" s="31">
        <f>SUMIFS(зф!$J:$J,зф!$B:$B,$CT19,зф!$C:$C,K$25)</f>
        <v>0</v>
      </c>
      <c r="M19" s="67"/>
      <c r="N19" s="31">
        <f>SUMIFS(зф!$G:$G,зф!$B:$B,$CT19,зф!$C:$C,N$25)</f>
        <v>0</v>
      </c>
      <c r="O19" s="31">
        <f>SUMIFS(зф!$J:$J,зф!$B:$B,$CT19,зф!$C:$C,N$25)</f>
        <v>0</v>
      </c>
      <c r="P19" s="67"/>
      <c r="Q19" s="31">
        <f>SUMIFS(зф!$G:$G,зф!$B:$B,$CT19,зф!$C:$C,Q$25)</f>
        <v>0</v>
      </c>
      <c r="R19" s="31">
        <f>SUMIFS(зф!$J:$J,зф!$B:$B,$CT19,зф!$C:$C,Q$25)</f>
        <v>0</v>
      </c>
      <c r="S19" s="67">
        <f t="shared" si="26"/>
        <v>0</v>
      </c>
      <c r="T19" s="31">
        <f>SUMIFS(зф!$G:$G,зф!$B:$B,$CT19,зф!$C:$C,T$25)</f>
        <v>0</v>
      </c>
      <c r="U19" s="31">
        <f>SUMIFS(зф!$J:$J,зф!$B:$B,$CT19,зф!$C:$C,T$25)</f>
        <v>0</v>
      </c>
      <c r="V19" s="67"/>
      <c r="W19" s="31">
        <f>SUMIFS(зф!$G:$G,зф!$B:$B,$CT19,зф!$C:$C,W$25)</f>
        <v>0</v>
      </c>
      <c r="X19" s="31">
        <f>SUMIFS(зф!$J:$J,зф!$B:$B,$CT19,зф!$C:$C,W$25)</f>
        <v>0</v>
      </c>
      <c r="Y19" s="67"/>
      <c r="Z19" s="31">
        <f>SUMIFS(зф!$G:$G,зф!$B:$B,$CT19,зф!$C:$C,Z$25)</f>
        <v>0</v>
      </c>
      <c r="AA19" s="31">
        <f>SUMIFS(зф!$J:$J,зф!$B:$B,$CT19,зф!$C:$C,Z$25)</f>
        <v>0</v>
      </c>
      <c r="AB19" s="67">
        <f t="shared" si="2"/>
        <v>0</v>
      </c>
      <c r="AC19" s="31">
        <f>SUMIFS(зф!$G:$G,зф!$B:$B,$CT19,зф!$C:$C,AC$25)</f>
        <v>0</v>
      </c>
      <c r="AD19" s="31">
        <f>SUMIFS(зф!$J:$J,зф!$B:$B,$CT19,зф!$C:$C,AC$25)</f>
        <v>0</v>
      </c>
      <c r="AE19" s="67"/>
      <c r="AF19" s="31">
        <f>SUMIFS(зф!$G:$G,зф!$B:$B,$CT19,зф!$C:$C,AF$25)</f>
        <v>0</v>
      </c>
      <c r="AG19" s="31">
        <f>SUMIFS(зф!$J:$J,зф!$B:$B,$CT19,зф!$C:$C,AF$25)</f>
        <v>0</v>
      </c>
      <c r="AH19" s="67"/>
      <c r="AI19" s="31">
        <f>SUMIFS(зф!$G:$G,зф!$B:$B,$CT19,зф!$C:$C,AI$25)</f>
        <v>0</v>
      </c>
      <c r="AJ19" s="31">
        <f>SUMIFS(зф!$J:$J,зф!$B:$B,$CT19,зф!$C:$C,AI$25)</f>
        <v>0</v>
      </c>
      <c r="AK19" s="67">
        <f t="shared" si="27"/>
        <v>0</v>
      </c>
      <c r="AL19" s="31">
        <f>SUMIFS(зф!$G:$G,зф!$B:$B,$CT19,зф!$C:$C,AL$25)</f>
        <v>0</v>
      </c>
      <c r="AM19" s="31">
        <f>SUMIFS(зф!$J:$J,зф!$B:$B,$CT19,зф!$C:$C,AL$25)</f>
        <v>0</v>
      </c>
      <c r="AN19" s="67"/>
      <c r="AO19" s="31">
        <f>SUMIFS(зф!$G:$G,зф!$B:$B,$CT19,зф!$C:$C,AO$25)</f>
        <v>0</v>
      </c>
      <c r="AP19" s="31">
        <f>SUMIFS(зф!$J:$J,зф!$B:$B,$CT19,зф!$C:$C,AO$25)</f>
        <v>0</v>
      </c>
      <c r="AQ19" s="67"/>
      <c r="AR19" s="31">
        <f>SUMIFS(зф!$G:$G,зф!$B:$B,$CT19,зф!$C:$C,AR$25)</f>
        <v>0</v>
      </c>
      <c r="AS19" s="31">
        <f>SUMIFS(зф!$J:$J,зф!$B:$B,$CT19,зф!$C:$C,AR$25)</f>
        <v>0</v>
      </c>
      <c r="AT19" s="67">
        <f t="shared" si="28"/>
        <v>0</v>
      </c>
      <c r="AU19" s="31">
        <f>SUMIFS(зф!$G:$G,зф!$B:$B,$CT19,зф!$C:$C,AU$25)</f>
        <v>0</v>
      </c>
      <c r="AV19" s="31">
        <f>SUMIFS(зф!$J:$J,зф!$B:$B,$CT19,зф!$C:$C,AU$25)</f>
        <v>0</v>
      </c>
      <c r="AW19" s="67">
        <f t="shared" si="29"/>
        <v>0</v>
      </c>
      <c r="AX19" s="31">
        <f>SUMIFS(зф!$G:$G,зф!$B:$B,$CT19,зф!$C:$C,AX$25)</f>
        <v>0</v>
      </c>
      <c r="AY19" s="31">
        <f>SUMIFS(зф!$J:$J,зф!$B:$B,$CT19,зф!$C:$C,AX$25)</f>
        <v>0</v>
      </c>
      <c r="AZ19" s="67">
        <f t="shared" si="30"/>
        <v>0</v>
      </c>
      <c r="BA19" s="31">
        <f>SUMIFS(зф!$G:$G,зф!$B:$B,$CT19,зф!$C:$C,BA$25)</f>
        <v>0</v>
      </c>
      <c r="BB19" s="31">
        <f>SUMIFS(зф!$J:$J,зф!$B:$B,$CT19,зф!$C:$C,BA$25)</f>
        <v>0</v>
      </c>
      <c r="BC19" s="67">
        <f t="shared" si="31"/>
        <v>0</v>
      </c>
      <c r="BD19" s="31">
        <f>SUMIFS(зф!$G:$G,зф!$B:$B,$CT19,зф!$C:$C,BD$25)</f>
        <v>0</v>
      </c>
      <c r="BE19" s="31">
        <f>SUMIFS(зф!$J:$J,зф!$B:$B,$CT19,зф!$C:$C,BD$25)</f>
        <v>0</v>
      </c>
      <c r="BF19" s="67">
        <f t="shared" si="32"/>
        <v>0</v>
      </c>
      <c r="BG19" s="31">
        <f>SUMIFS(зф!$G:$G,зф!$B:$B,$CT19,зф!$C:$C,BG$25)</f>
        <v>0</v>
      </c>
      <c r="BH19" s="31">
        <f>SUMIFS(зф!$J:$J,зф!$B:$B,$CT19,зф!$C:$C,BG$25)</f>
        <v>0</v>
      </c>
      <c r="BI19" s="67">
        <f t="shared" si="33"/>
        <v>0</v>
      </c>
      <c r="BJ19" s="31">
        <f>SUMIFS(зф!$G:$G,зф!$B:$B,$CT19,зф!$C:$C,BJ$25)</f>
        <v>26000</v>
      </c>
      <c r="BK19" s="31">
        <f>SUMIFS(зф!$J:$J,зф!$B:$B,$CT19,зф!$C:$C,BJ$25)</f>
        <v>26000</v>
      </c>
      <c r="BL19" s="67">
        <f t="shared" si="34"/>
        <v>100</v>
      </c>
      <c r="BM19" s="31">
        <f>SUMIFS(зф!$G:$G,зф!$B:$B,$CT19,зф!$C:$C,BM$25)</f>
        <v>0</v>
      </c>
      <c r="BN19" s="31">
        <f>SUMIFS(зф!$J:$J,зф!$B:$B,$CT19,зф!$C:$C,BM$25)</f>
        <v>0</v>
      </c>
      <c r="BO19" s="67">
        <f t="shared" si="35"/>
        <v>0</v>
      </c>
      <c r="BP19" s="31">
        <f>SUMIFS(зф!$G:$G,зф!$B:$B,$CT19,зф!$C:$C,BP$25)</f>
        <v>0</v>
      </c>
      <c r="BQ19" s="31">
        <f>SUMIFS(зф!$J:$J,зф!$B:$B,$CT19,зф!$C:$C,BP$25)</f>
        <v>0</v>
      </c>
      <c r="BR19" s="67">
        <f t="shared" si="36"/>
        <v>0</v>
      </c>
      <c r="BS19" s="31">
        <f>SUMIFS(зф!$G:$G,зф!$B:$B,$CT19,зф!$C:$C,BS$25)</f>
        <v>0</v>
      </c>
      <c r="BT19" s="31">
        <f>SUMIFS(зф!$J:$J,зф!$B:$B,$CT19,зф!$C:$C,BS$25)</f>
        <v>0</v>
      </c>
      <c r="BU19" s="67">
        <f t="shared" si="37"/>
        <v>0</v>
      </c>
      <c r="BV19" s="31">
        <f>SUMIFS(зф!$G:$G,зф!$B:$B,$CT19,зф!$C:$C,BV$25)</f>
        <v>0</v>
      </c>
      <c r="BW19" s="31">
        <f>SUMIFS(зф!$J:$J,зф!$B:$B,$CT19,зф!$C:$C,BV$25)</f>
        <v>0</v>
      </c>
      <c r="BX19" s="67">
        <f t="shared" si="38"/>
        <v>0</v>
      </c>
      <c r="BY19" s="31">
        <f>SUMIFS(зф!$G:$G,зф!$B:$B,$CT19,зф!$C:$C,BY$25)</f>
        <v>0</v>
      </c>
      <c r="BZ19" s="31">
        <f>SUMIFS(зф!$J:$J,зф!$B:$B,$CT19,зф!$C:$C,BY$25)</f>
        <v>0</v>
      </c>
      <c r="CA19" s="67">
        <f t="shared" si="39"/>
        <v>0</v>
      </c>
      <c r="CB19" s="31">
        <f>SUMIFS(зф!$G:$G,зф!$B:$B,$CT19,зф!$C:$C,CB$25)</f>
        <v>0</v>
      </c>
      <c r="CC19" s="31">
        <f>SUMIFS(зф!$J:$J,зф!$B:$B,$CT19,зф!$C:$C,CB$25)</f>
        <v>0</v>
      </c>
      <c r="CD19" s="67">
        <f t="shared" si="40"/>
        <v>0</v>
      </c>
      <c r="CE19" s="31">
        <f>SUMIFS(зф!$G:$G,зф!$B:$B,$CT19,зф!$C:$C,CE$25)</f>
        <v>0</v>
      </c>
      <c r="CF19" s="31">
        <f>SUMIFS(зф!$J:$J,зф!$B:$B,$CT19,зф!$C:$C,CE$25)</f>
        <v>0</v>
      </c>
      <c r="CG19" s="67">
        <f t="shared" si="41"/>
        <v>0</v>
      </c>
      <c r="CH19" s="31">
        <f>SUMIFS(зф!$G:$G,зф!$B:$B,$CT19,зф!$C:$C,CH$25)</f>
        <v>0</v>
      </c>
      <c r="CI19" s="31">
        <f>SUMIFS(зф!$J:$J,зф!$B:$B,$CT19,зф!$C:$C,CH$25)</f>
        <v>0</v>
      </c>
      <c r="CJ19" s="67">
        <f t="shared" si="42"/>
        <v>0</v>
      </c>
      <c r="CK19" s="67">
        <f>ср_зф!BY18+ср_зф_трансферти!E19</f>
        <v>3417330</v>
      </c>
      <c r="CL19" s="67">
        <f>ср_зф!BZ18+ср_зф_трансферти!F19</f>
        <v>2931243.0900000008</v>
      </c>
      <c r="CM19" s="67">
        <f t="shared" si="19"/>
        <v>85.775827619808467</v>
      </c>
      <c r="CN19" s="68">
        <f>SUMIF(зф!$C$3:$C$3000,$CT19,зф!$G$3:$G$3000)</f>
        <v>3417330</v>
      </c>
      <c r="CO19" s="69">
        <f>SUMIF(зф!$C$3:$C$3000,$CT19,зф!$J$3:$J$3000)</f>
        <v>2931243.09</v>
      </c>
      <c r="CP19" s="70">
        <f t="shared" si="20"/>
        <v>0</v>
      </c>
      <c r="CQ19" s="71">
        <f t="shared" si="21"/>
        <v>-9.3132257461547852E-10</v>
      </c>
      <c r="CR19" s="67">
        <f>SUMIFS(зф!$J$3:$J$3000,зф!$C$3:$C$3000,CR$26,зф!$B$3:$B$3000,$CT19)</f>
        <v>0</v>
      </c>
      <c r="CT19" s="38">
        <v>11316521000</v>
      </c>
    </row>
    <row r="20" spans="1:142" s="72" customFormat="1" ht="15" customHeight="1" x14ac:dyDescent="0.3">
      <c r="A20" s="66" t="s">
        <v>128</v>
      </c>
      <c r="B20" s="67">
        <f>ср_зф!BY19</f>
        <v>5328660</v>
      </c>
      <c r="C20" s="67">
        <f>ср_зф!BZ19</f>
        <v>4951418.4000000004</v>
      </c>
      <c r="D20" s="67">
        <f t="shared" si="22"/>
        <v>92.920516602673104</v>
      </c>
      <c r="E20" s="67">
        <f t="shared" si="23"/>
        <v>383920</v>
      </c>
      <c r="F20" s="67">
        <f t="shared" si="0"/>
        <v>292140.40999999997</v>
      </c>
      <c r="G20" s="67">
        <f t="shared" si="24"/>
        <v>76.094084705146898</v>
      </c>
      <c r="H20" s="31">
        <f>SUMIFS(зф!$G:$G,зф!$B:$B,$CT20,зф!$C:$C,H$25)</f>
        <v>0</v>
      </c>
      <c r="I20" s="31">
        <f>SUMIFS(зф!$J:$J,зф!$B:$B,$CT20,зф!$C:$C,H$25)</f>
        <v>0</v>
      </c>
      <c r="J20" s="67">
        <f t="shared" si="25"/>
        <v>0</v>
      </c>
      <c r="K20" s="31">
        <f>SUMIFS(зф!$G:$G,зф!$B:$B,$CT20,зф!$C:$C,K$25)</f>
        <v>0</v>
      </c>
      <c r="L20" s="31">
        <f>SUMIFS(зф!$J:$J,зф!$B:$B,$CT20,зф!$C:$C,K$25)</f>
        <v>0</v>
      </c>
      <c r="M20" s="67"/>
      <c r="N20" s="31">
        <f>SUMIFS(зф!$G:$G,зф!$B:$B,$CT20,зф!$C:$C,N$25)</f>
        <v>0</v>
      </c>
      <c r="O20" s="31">
        <f>SUMIFS(зф!$J:$J,зф!$B:$B,$CT20,зф!$C:$C,N$25)</f>
        <v>0</v>
      </c>
      <c r="P20" s="67"/>
      <c r="Q20" s="31">
        <f>SUMIFS(зф!$G:$G,зф!$B:$B,$CT20,зф!$C:$C,Q$25)</f>
        <v>0</v>
      </c>
      <c r="R20" s="31">
        <f>SUMIFS(зф!$J:$J,зф!$B:$B,$CT20,зф!$C:$C,Q$25)</f>
        <v>0</v>
      </c>
      <c r="S20" s="67">
        <f t="shared" si="26"/>
        <v>0</v>
      </c>
      <c r="T20" s="31">
        <f>SUMIFS(зф!$G:$G,зф!$B:$B,$CT20,зф!$C:$C,T$25)</f>
        <v>0</v>
      </c>
      <c r="U20" s="31">
        <f>SUMIFS(зф!$J:$J,зф!$B:$B,$CT20,зф!$C:$C,T$25)</f>
        <v>0</v>
      </c>
      <c r="V20" s="67"/>
      <c r="W20" s="31">
        <f>SUMIFS(зф!$G:$G,зф!$B:$B,$CT20,зф!$C:$C,W$25)</f>
        <v>0</v>
      </c>
      <c r="X20" s="31">
        <f>SUMIFS(зф!$J:$J,зф!$B:$B,$CT20,зф!$C:$C,W$25)</f>
        <v>0</v>
      </c>
      <c r="Y20" s="67"/>
      <c r="Z20" s="31">
        <f>SUMIFS(зф!$G:$G,зф!$B:$B,$CT20,зф!$C:$C,Z$25)</f>
        <v>0</v>
      </c>
      <c r="AA20" s="31">
        <f>SUMIFS(зф!$J:$J,зф!$B:$B,$CT20,зф!$C:$C,Z$25)</f>
        <v>0</v>
      </c>
      <c r="AB20" s="67">
        <f t="shared" si="2"/>
        <v>0</v>
      </c>
      <c r="AC20" s="31">
        <f>SUMIFS(зф!$G:$G,зф!$B:$B,$CT20,зф!$C:$C,AC$25)</f>
        <v>0</v>
      </c>
      <c r="AD20" s="31">
        <f>SUMIFS(зф!$J:$J,зф!$B:$B,$CT20,зф!$C:$C,AC$25)</f>
        <v>0</v>
      </c>
      <c r="AE20" s="67"/>
      <c r="AF20" s="31">
        <f>SUMIFS(зф!$G:$G,зф!$B:$B,$CT20,зф!$C:$C,AF$25)</f>
        <v>0</v>
      </c>
      <c r="AG20" s="31">
        <f>SUMIFS(зф!$J:$J,зф!$B:$B,$CT20,зф!$C:$C,AF$25)</f>
        <v>0</v>
      </c>
      <c r="AH20" s="67"/>
      <c r="AI20" s="31">
        <f>SUMIFS(зф!$G:$G,зф!$B:$B,$CT20,зф!$C:$C,AI$25)</f>
        <v>0</v>
      </c>
      <c r="AJ20" s="31">
        <f>SUMIFS(зф!$J:$J,зф!$B:$B,$CT20,зф!$C:$C,AI$25)</f>
        <v>0</v>
      </c>
      <c r="AK20" s="67">
        <f t="shared" si="27"/>
        <v>0</v>
      </c>
      <c r="AL20" s="31">
        <f>SUMIFS(зф!$G:$G,зф!$B:$B,$CT20,зф!$C:$C,AL$25)</f>
        <v>0</v>
      </c>
      <c r="AM20" s="31">
        <f>SUMIFS(зф!$J:$J,зф!$B:$B,$CT20,зф!$C:$C,AL$25)</f>
        <v>0</v>
      </c>
      <c r="AN20" s="67"/>
      <c r="AO20" s="31">
        <f>SUMIFS(зф!$G:$G,зф!$B:$B,$CT20,зф!$C:$C,AO$25)</f>
        <v>0</v>
      </c>
      <c r="AP20" s="31">
        <f>SUMIFS(зф!$J:$J,зф!$B:$B,$CT20,зф!$C:$C,AO$25)</f>
        <v>0</v>
      </c>
      <c r="AQ20" s="67"/>
      <c r="AR20" s="31">
        <f>SUMIFS(зф!$G:$G,зф!$B:$B,$CT20,зф!$C:$C,AR$25)</f>
        <v>0</v>
      </c>
      <c r="AS20" s="31">
        <f>SUMIFS(зф!$J:$J,зф!$B:$B,$CT20,зф!$C:$C,AR$25)</f>
        <v>0</v>
      </c>
      <c r="AT20" s="67">
        <f t="shared" si="28"/>
        <v>0</v>
      </c>
      <c r="AU20" s="31">
        <f>SUMIFS(зф!$G:$G,зф!$B:$B,$CT20,зф!$C:$C,AU$25)</f>
        <v>0</v>
      </c>
      <c r="AV20" s="31">
        <f>SUMIFS(зф!$J:$J,зф!$B:$B,$CT20,зф!$C:$C,AU$25)</f>
        <v>0</v>
      </c>
      <c r="AW20" s="67">
        <f t="shared" si="29"/>
        <v>0</v>
      </c>
      <c r="AX20" s="31">
        <f>SUMIFS(зф!$G:$G,зф!$B:$B,$CT20,зф!$C:$C,AX$25)</f>
        <v>0</v>
      </c>
      <c r="AY20" s="31">
        <f>SUMIFS(зф!$J:$J,зф!$B:$B,$CT20,зф!$C:$C,AX$25)</f>
        <v>0</v>
      </c>
      <c r="AZ20" s="67">
        <f t="shared" si="30"/>
        <v>0</v>
      </c>
      <c r="BA20" s="31">
        <f>SUMIFS(зф!$G:$G,зф!$B:$B,$CT20,зф!$C:$C,BA$25)</f>
        <v>0</v>
      </c>
      <c r="BB20" s="31">
        <f>SUMIFS(зф!$J:$J,зф!$B:$B,$CT20,зф!$C:$C,BA$25)</f>
        <v>0</v>
      </c>
      <c r="BC20" s="67">
        <f t="shared" si="31"/>
        <v>0</v>
      </c>
      <c r="BD20" s="31">
        <f>SUMIFS(зф!$G:$G,зф!$B:$B,$CT20,зф!$C:$C,BD$25)</f>
        <v>0</v>
      </c>
      <c r="BE20" s="31">
        <f>SUMIFS(зф!$J:$J,зф!$B:$B,$CT20,зф!$C:$C,BD$25)</f>
        <v>0</v>
      </c>
      <c r="BF20" s="67">
        <f t="shared" si="32"/>
        <v>0</v>
      </c>
      <c r="BG20" s="31">
        <f>SUMIFS(зф!$G:$G,зф!$B:$B,$CT20,зф!$C:$C,BG$25)</f>
        <v>0</v>
      </c>
      <c r="BH20" s="31">
        <f>SUMIFS(зф!$J:$J,зф!$B:$B,$CT20,зф!$C:$C,BG$25)</f>
        <v>0</v>
      </c>
      <c r="BI20" s="67">
        <f t="shared" si="33"/>
        <v>0</v>
      </c>
      <c r="BJ20" s="31">
        <f>SUMIFS(зф!$G:$G,зф!$B:$B,$CT20,зф!$C:$C,BJ$25)</f>
        <v>383920</v>
      </c>
      <c r="BK20" s="31">
        <f>SUMIFS(зф!$J:$J,зф!$B:$B,$CT20,зф!$C:$C,BJ$25)</f>
        <v>292140.40999999997</v>
      </c>
      <c r="BL20" s="67">
        <f t="shared" si="34"/>
        <v>76.094084705146898</v>
      </c>
      <c r="BM20" s="31">
        <f>SUMIFS(зф!$G:$G,зф!$B:$B,$CT20,зф!$C:$C,BM$25)</f>
        <v>0</v>
      </c>
      <c r="BN20" s="31">
        <f>SUMIFS(зф!$J:$J,зф!$B:$B,$CT20,зф!$C:$C,BM$25)</f>
        <v>0</v>
      </c>
      <c r="BO20" s="67">
        <f t="shared" si="35"/>
        <v>0</v>
      </c>
      <c r="BP20" s="31">
        <f>SUMIFS(зф!$G:$G,зф!$B:$B,$CT20,зф!$C:$C,BP$25)</f>
        <v>0</v>
      </c>
      <c r="BQ20" s="31">
        <f>SUMIFS(зф!$J:$J,зф!$B:$B,$CT20,зф!$C:$C,BP$25)</f>
        <v>0</v>
      </c>
      <c r="BR20" s="67">
        <f t="shared" si="36"/>
        <v>0</v>
      </c>
      <c r="BS20" s="31">
        <f>SUMIFS(зф!$G:$G,зф!$B:$B,$CT20,зф!$C:$C,BS$25)</f>
        <v>0</v>
      </c>
      <c r="BT20" s="31">
        <f>SUMIFS(зф!$J:$J,зф!$B:$B,$CT20,зф!$C:$C,BS$25)</f>
        <v>0</v>
      </c>
      <c r="BU20" s="67">
        <f t="shared" si="37"/>
        <v>0</v>
      </c>
      <c r="BV20" s="31">
        <f>SUMIFS(зф!$G:$G,зф!$B:$B,$CT20,зф!$C:$C,BV$25)</f>
        <v>0</v>
      </c>
      <c r="BW20" s="31">
        <f>SUMIFS(зф!$J:$J,зф!$B:$B,$CT20,зф!$C:$C,BV$25)</f>
        <v>0</v>
      </c>
      <c r="BX20" s="67">
        <f t="shared" si="38"/>
        <v>0</v>
      </c>
      <c r="BY20" s="31">
        <f>SUMIFS(зф!$G:$G,зф!$B:$B,$CT20,зф!$C:$C,BY$25)</f>
        <v>0</v>
      </c>
      <c r="BZ20" s="31">
        <f>SUMIFS(зф!$J:$J,зф!$B:$B,$CT20,зф!$C:$C,BY$25)</f>
        <v>0</v>
      </c>
      <c r="CA20" s="67">
        <f t="shared" si="39"/>
        <v>0</v>
      </c>
      <c r="CB20" s="31">
        <f>SUMIFS(зф!$G:$G,зф!$B:$B,$CT20,зф!$C:$C,CB$25)</f>
        <v>0</v>
      </c>
      <c r="CC20" s="31">
        <f>SUMIFS(зф!$J:$J,зф!$B:$B,$CT20,зф!$C:$C,CB$25)</f>
        <v>0</v>
      </c>
      <c r="CD20" s="67">
        <f t="shared" si="40"/>
        <v>0</v>
      </c>
      <c r="CE20" s="31">
        <f>SUMIFS(зф!$G:$G,зф!$B:$B,$CT20,зф!$C:$C,CE$25)</f>
        <v>0</v>
      </c>
      <c r="CF20" s="31">
        <f>SUMIFS(зф!$J:$J,зф!$B:$B,$CT20,зф!$C:$C,CE$25)</f>
        <v>0</v>
      </c>
      <c r="CG20" s="67">
        <f t="shared" si="41"/>
        <v>0</v>
      </c>
      <c r="CH20" s="31">
        <f>SUMIFS(зф!$G:$G,зф!$B:$B,$CT20,зф!$C:$C,CH$25)</f>
        <v>0</v>
      </c>
      <c r="CI20" s="31">
        <f>SUMIFS(зф!$J:$J,зф!$B:$B,$CT20,зф!$C:$C,CH$25)</f>
        <v>0</v>
      </c>
      <c r="CJ20" s="67">
        <f t="shared" si="42"/>
        <v>0</v>
      </c>
      <c r="CK20" s="67">
        <f>ср_зф!BY19+ср_зф_трансферти!E20</f>
        <v>5712580</v>
      </c>
      <c r="CL20" s="67">
        <f>ср_зф!BZ19+ср_зф_трансферти!F20</f>
        <v>5243558.8100000005</v>
      </c>
      <c r="CM20" s="67">
        <f t="shared" si="19"/>
        <v>91.789678394000617</v>
      </c>
      <c r="CN20" s="68">
        <f>SUMIF(зф!$C$3:$C$3000,$CT20,зф!$G$3:$G$3000)</f>
        <v>5712580</v>
      </c>
      <c r="CO20" s="69">
        <f>SUMIF(зф!$C$3:$C$3000,$CT20,зф!$J$3:$J$3000)</f>
        <v>5243558.8099999996</v>
      </c>
      <c r="CP20" s="70">
        <f t="shared" si="20"/>
        <v>0</v>
      </c>
      <c r="CQ20" s="71">
        <f t="shared" si="21"/>
        <v>-9.3132257461547852E-10</v>
      </c>
      <c r="CR20" s="67">
        <f>SUMIFS(зф!$J$3:$J$3000,зф!$C$3:$C$3000,CR$26,зф!$B$3:$B$3000,$CT20)</f>
        <v>0</v>
      </c>
      <c r="CT20" s="38">
        <v>11316522000</v>
      </c>
    </row>
    <row r="21" spans="1:142" s="72" customFormat="1" ht="15" customHeight="1" x14ac:dyDescent="0.3">
      <c r="A21" s="66" t="s">
        <v>129</v>
      </c>
      <c r="B21" s="67">
        <f>ср_зф!BY20</f>
        <v>2428770</v>
      </c>
      <c r="C21" s="67">
        <f>ср_зф!BZ20</f>
        <v>2185713.6399999997</v>
      </c>
      <c r="D21" s="67">
        <f t="shared" si="22"/>
        <v>89.992615192051929</v>
      </c>
      <c r="E21" s="67">
        <f t="shared" si="23"/>
        <v>233310</v>
      </c>
      <c r="F21" s="67">
        <f t="shared" si="0"/>
        <v>162424.98000000001</v>
      </c>
      <c r="G21" s="67">
        <f t="shared" si="24"/>
        <v>69.61766748103382</v>
      </c>
      <c r="H21" s="31">
        <f>SUMIFS(зф!$G:$G,зф!$B:$B,$CT21,зф!$C:$C,H$25)</f>
        <v>0</v>
      </c>
      <c r="I21" s="31">
        <f>SUMIFS(зф!$J:$J,зф!$B:$B,$CT21,зф!$C:$C,H$25)</f>
        <v>0</v>
      </c>
      <c r="J21" s="67">
        <f t="shared" si="25"/>
        <v>0</v>
      </c>
      <c r="K21" s="31">
        <f>SUMIFS(зф!$G:$G,зф!$B:$B,$CT21,зф!$C:$C,K$25)</f>
        <v>0</v>
      </c>
      <c r="L21" s="31">
        <f>SUMIFS(зф!$J:$J,зф!$B:$B,$CT21,зф!$C:$C,K$25)</f>
        <v>0</v>
      </c>
      <c r="M21" s="67"/>
      <c r="N21" s="31">
        <f>SUMIFS(зф!$G:$G,зф!$B:$B,$CT21,зф!$C:$C,N$25)</f>
        <v>0</v>
      </c>
      <c r="O21" s="31">
        <f>SUMIFS(зф!$J:$J,зф!$B:$B,$CT21,зф!$C:$C,N$25)</f>
        <v>0</v>
      </c>
      <c r="P21" s="67"/>
      <c r="Q21" s="31">
        <f>SUMIFS(зф!$G:$G,зф!$B:$B,$CT21,зф!$C:$C,Q$25)</f>
        <v>0</v>
      </c>
      <c r="R21" s="31">
        <f>SUMIFS(зф!$J:$J,зф!$B:$B,$CT21,зф!$C:$C,Q$25)</f>
        <v>0</v>
      </c>
      <c r="S21" s="67">
        <f t="shared" si="26"/>
        <v>0</v>
      </c>
      <c r="T21" s="31">
        <f>SUMIFS(зф!$G:$G,зф!$B:$B,$CT21,зф!$C:$C,T$25)</f>
        <v>0</v>
      </c>
      <c r="U21" s="31">
        <f>SUMIFS(зф!$J:$J,зф!$B:$B,$CT21,зф!$C:$C,T$25)</f>
        <v>0</v>
      </c>
      <c r="V21" s="67"/>
      <c r="W21" s="31">
        <f>SUMIFS(зф!$G:$G,зф!$B:$B,$CT21,зф!$C:$C,W$25)</f>
        <v>0</v>
      </c>
      <c r="X21" s="31">
        <f>SUMIFS(зф!$J:$J,зф!$B:$B,$CT21,зф!$C:$C,W$25)</f>
        <v>0</v>
      </c>
      <c r="Y21" s="67"/>
      <c r="Z21" s="31">
        <f>SUMIFS(зф!$G:$G,зф!$B:$B,$CT21,зф!$C:$C,Z$25)</f>
        <v>0</v>
      </c>
      <c r="AA21" s="31">
        <f>SUMIFS(зф!$J:$J,зф!$B:$B,$CT21,зф!$C:$C,Z$25)</f>
        <v>0</v>
      </c>
      <c r="AB21" s="67">
        <f t="shared" si="2"/>
        <v>0</v>
      </c>
      <c r="AC21" s="31">
        <f>SUMIFS(зф!$G:$G,зф!$B:$B,$CT21,зф!$C:$C,AC$25)</f>
        <v>0</v>
      </c>
      <c r="AD21" s="31">
        <f>SUMIFS(зф!$J:$J,зф!$B:$B,$CT21,зф!$C:$C,AC$25)</f>
        <v>0</v>
      </c>
      <c r="AE21" s="67"/>
      <c r="AF21" s="31">
        <f>SUMIFS(зф!$G:$G,зф!$B:$B,$CT21,зф!$C:$C,AF$25)</f>
        <v>0</v>
      </c>
      <c r="AG21" s="31">
        <f>SUMIFS(зф!$J:$J,зф!$B:$B,$CT21,зф!$C:$C,AF$25)</f>
        <v>0</v>
      </c>
      <c r="AH21" s="67"/>
      <c r="AI21" s="31">
        <f>SUMIFS(зф!$G:$G,зф!$B:$B,$CT21,зф!$C:$C,AI$25)</f>
        <v>0</v>
      </c>
      <c r="AJ21" s="31">
        <f>SUMIFS(зф!$J:$J,зф!$B:$B,$CT21,зф!$C:$C,AI$25)</f>
        <v>0</v>
      </c>
      <c r="AK21" s="67">
        <f t="shared" si="27"/>
        <v>0</v>
      </c>
      <c r="AL21" s="31">
        <f>SUMIFS(зф!$G:$G,зф!$B:$B,$CT21,зф!$C:$C,AL$25)</f>
        <v>0</v>
      </c>
      <c r="AM21" s="31">
        <f>SUMIFS(зф!$J:$J,зф!$B:$B,$CT21,зф!$C:$C,AL$25)</f>
        <v>0</v>
      </c>
      <c r="AN21" s="67"/>
      <c r="AO21" s="31">
        <f>SUMIFS(зф!$G:$G,зф!$B:$B,$CT21,зф!$C:$C,AO$25)</f>
        <v>0</v>
      </c>
      <c r="AP21" s="31">
        <f>SUMIFS(зф!$J:$J,зф!$B:$B,$CT21,зф!$C:$C,AO$25)</f>
        <v>0</v>
      </c>
      <c r="AQ21" s="67"/>
      <c r="AR21" s="31">
        <f>SUMIFS(зф!$G:$G,зф!$B:$B,$CT21,зф!$C:$C,AR$25)</f>
        <v>0</v>
      </c>
      <c r="AS21" s="31">
        <f>SUMIFS(зф!$J:$J,зф!$B:$B,$CT21,зф!$C:$C,AR$25)</f>
        <v>0</v>
      </c>
      <c r="AT21" s="67">
        <f t="shared" si="28"/>
        <v>0</v>
      </c>
      <c r="AU21" s="31">
        <f>SUMIFS(зф!$G:$G,зф!$B:$B,$CT21,зф!$C:$C,AU$25)</f>
        <v>0</v>
      </c>
      <c r="AV21" s="31">
        <f>SUMIFS(зф!$J:$J,зф!$B:$B,$CT21,зф!$C:$C,AU$25)</f>
        <v>0</v>
      </c>
      <c r="AW21" s="67">
        <f t="shared" si="29"/>
        <v>0</v>
      </c>
      <c r="AX21" s="31">
        <f>SUMIFS(зф!$G:$G,зф!$B:$B,$CT21,зф!$C:$C,AX$25)</f>
        <v>0</v>
      </c>
      <c r="AY21" s="31">
        <f>SUMIFS(зф!$J:$J,зф!$B:$B,$CT21,зф!$C:$C,AX$25)</f>
        <v>0</v>
      </c>
      <c r="AZ21" s="67">
        <f t="shared" si="30"/>
        <v>0</v>
      </c>
      <c r="BA21" s="31">
        <f>SUMIFS(зф!$G:$G,зф!$B:$B,$CT21,зф!$C:$C,BA$25)</f>
        <v>0</v>
      </c>
      <c r="BB21" s="31">
        <f>SUMIFS(зф!$J:$J,зф!$B:$B,$CT21,зф!$C:$C,BA$25)</f>
        <v>0</v>
      </c>
      <c r="BC21" s="67">
        <f t="shared" si="31"/>
        <v>0</v>
      </c>
      <c r="BD21" s="31">
        <f>SUMIFS(зф!$G:$G,зф!$B:$B,$CT21,зф!$C:$C,BD$25)</f>
        <v>0</v>
      </c>
      <c r="BE21" s="31">
        <f>SUMIFS(зф!$J:$J,зф!$B:$B,$CT21,зф!$C:$C,BD$25)</f>
        <v>0</v>
      </c>
      <c r="BF21" s="67">
        <f t="shared" si="32"/>
        <v>0</v>
      </c>
      <c r="BG21" s="31">
        <f>SUMIFS(зф!$G:$G,зф!$B:$B,$CT21,зф!$C:$C,BG$25)</f>
        <v>0</v>
      </c>
      <c r="BH21" s="31">
        <f>SUMIFS(зф!$J:$J,зф!$B:$B,$CT21,зф!$C:$C,BG$25)</f>
        <v>0</v>
      </c>
      <c r="BI21" s="67">
        <f t="shared" si="33"/>
        <v>0</v>
      </c>
      <c r="BJ21" s="31">
        <f>SUMIFS(зф!$G:$G,зф!$B:$B,$CT21,зф!$C:$C,BJ$25)</f>
        <v>223310</v>
      </c>
      <c r="BK21" s="31">
        <f>SUMIFS(зф!$J:$J,зф!$B:$B,$CT21,зф!$C:$C,BJ$25)</f>
        <v>152424.98000000001</v>
      </c>
      <c r="BL21" s="67">
        <f t="shared" si="34"/>
        <v>68.257122385920923</v>
      </c>
      <c r="BM21" s="31">
        <f>SUMIFS(зф!$G:$G,зф!$B:$B,$CT21,зф!$C:$C,BM$25)</f>
        <v>10000</v>
      </c>
      <c r="BN21" s="31">
        <f>SUMIFS(зф!$J:$J,зф!$B:$B,$CT21,зф!$C:$C,BM$25)</f>
        <v>10000</v>
      </c>
      <c r="BO21" s="67">
        <f t="shared" si="35"/>
        <v>100</v>
      </c>
      <c r="BP21" s="31">
        <f>SUMIFS(зф!$G:$G,зф!$B:$B,$CT21,зф!$C:$C,BP$25)</f>
        <v>0</v>
      </c>
      <c r="BQ21" s="31">
        <f>SUMIFS(зф!$J:$J,зф!$B:$B,$CT21,зф!$C:$C,BP$25)</f>
        <v>0</v>
      </c>
      <c r="BR21" s="67">
        <f t="shared" si="36"/>
        <v>0</v>
      </c>
      <c r="BS21" s="31">
        <f>SUMIFS(зф!$G:$G,зф!$B:$B,$CT21,зф!$C:$C,BS$25)</f>
        <v>0</v>
      </c>
      <c r="BT21" s="31">
        <f>SUMIFS(зф!$J:$J,зф!$B:$B,$CT21,зф!$C:$C,BS$25)</f>
        <v>0</v>
      </c>
      <c r="BU21" s="67">
        <f t="shared" si="37"/>
        <v>0</v>
      </c>
      <c r="BV21" s="31">
        <f>SUMIFS(зф!$G:$G,зф!$B:$B,$CT21,зф!$C:$C,BV$25)</f>
        <v>0</v>
      </c>
      <c r="BW21" s="31">
        <f>SUMIFS(зф!$J:$J,зф!$B:$B,$CT21,зф!$C:$C,BV$25)</f>
        <v>0</v>
      </c>
      <c r="BX21" s="67">
        <f t="shared" si="38"/>
        <v>0</v>
      </c>
      <c r="BY21" s="31">
        <f>SUMIFS(зф!$G:$G,зф!$B:$B,$CT21,зф!$C:$C,BY$25)</f>
        <v>0</v>
      </c>
      <c r="BZ21" s="31">
        <f>SUMIFS(зф!$J:$J,зф!$B:$B,$CT21,зф!$C:$C,BY$25)</f>
        <v>0</v>
      </c>
      <c r="CA21" s="67">
        <f t="shared" si="39"/>
        <v>0</v>
      </c>
      <c r="CB21" s="31">
        <f>SUMIFS(зф!$G:$G,зф!$B:$B,$CT21,зф!$C:$C,CB$25)</f>
        <v>0</v>
      </c>
      <c r="CC21" s="31">
        <f>SUMIFS(зф!$J:$J,зф!$B:$B,$CT21,зф!$C:$C,CB$25)</f>
        <v>0</v>
      </c>
      <c r="CD21" s="67">
        <f t="shared" si="40"/>
        <v>0</v>
      </c>
      <c r="CE21" s="31">
        <f>SUMIFS(зф!$G:$G,зф!$B:$B,$CT21,зф!$C:$C,CE$25)</f>
        <v>0</v>
      </c>
      <c r="CF21" s="31">
        <f>SUMIFS(зф!$J:$J,зф!$B:$B,$CT21,зф!$C:$C,CE$25)</f>
        <v>0</v>
      </c>
      <c r="CG21" s="67">
        <f t="shared" si="41"/>
        <v>0</v>
      </c>
      <c r="CH21" s="31">
        <f>SUMIFS(зф!$G:$G,зф!$B:$B,$CT21,зф!$C:$C,CH$25)</f>
        <v>0</v>
      </c>
      <c r="CI21" s="31">
        <f>SUMIFS(зф!$J:$J,зф!$B:$B,$CT21,зф!$C:$C,CH$25)</f>
        <v>0</v>
      </c>
      <c r="CJ21" s="67">
        <f t="shared" si="42"/>
        <v>0</v>
      </c>
      <c r="CK21" s="67">
        <f>ср_зф!BY20+ср_зф_трансферти!E21</f>
        <v>2662080</v>
      </c>
      <c r="CL21" s="67">
        <f>ср_зф!BZ20+ср_зф_трансферти!F21</f>
        <v>2348138.6199999996</v>
      </c>
      <c r="CM21" s="67">
        <f t="shared" si="19"/>
        <v>88.206914142324791</v>
      </c>
      <c r="CN21" s="68">
        <f>SUMIF(зф!$C$3:$C$3000,$CT21,зф!$G$3:$G$3000)</f>
        <v>2662080</v>
      </c>
      <c r="CO21" s="69">
        <f>SUMIF(зф!$C$3:$C$3000,$CT21,зф!$J$3:$J$3000)</f>
        <v>2348138.62</v>
      </c>
      <c r="CP21" s="70">
        <f>CN21-CK21</f>
        <v>0</v>
      </c>
      <c r="CQ21" s="71">
        <f t="shared" si="21"/>
        <v>4.6566128730773926E-10</v>
      </c>
      <c r="CR21" s="67">
        <f>SUMIFS(зф!$J$3:$J$3000,зф!$C$3:$C$3000,CR$26,зф!$B$3:$B$3000,$CT21)</f>
        <v>0</v>
      </c>
      <c r="CT21" s="38">
        <v>11316524000</v>
      </c>
    </row>
    <row r="22" spans="1:142" s="39" customFormat="1" x14ac:dyDescent="0.3">
      <c r="A22" s="40" t="s">
        <v>130</v>
      </c>
      <c r="B22" s="41">
        <f>SUM(B7:B21)</f>
        <v>40330480</v>
      </c>
      <c r="C22" s="41">
        <f>SUM(C7:C21)</f>
        <v>35655954.660000004</v>
      </c>
      <c r="D22" s="41">
        <f t="shared" si="22"/>
        <v>88.409447792339705</v>
      </c>
      <c r="E22" s="41">
        <f>SUM(E7:E21)</f>
        <v>3115306</v>
      </c>
      <c r="F22" s="41">
        <f>SUM(F7:F21)</f>
        <v>2695771.99</v>
      </c>
      <c r="G22" s="41">
        <f t="shared" si="24"/>
        <v>86.533136391738083</v>
      </c>
      <c r="H22" s="41">
        <f>SUM(H7:H21)</f>
        <v>0</v>
      </c>
      <c r="I22" s="41">
        <f>SUM(I7:I21)</f>
        <v>0</v>
      </c>
      <c r="J22" s="41">
        <f t="shared" si="25"/>
        <v>0</v>
      </c>
      <c r="K22" s="41">
        <f>SUM(K7:K21)</f>
        <v>0</v>
      </c>
      <c r="L22" s="41">
        <f>SUM(L7:L21)</f>
        <v>0</v>
      </c>
      <c r="M22" s="41"/>
      <c r="N22" s="41">
        <f>SUM(N7:N21)</f>
        <v>0</v>
      </c>
      <c r="O22" s="41">
        <f>SUM(O7:O21)</f>
        <v>0</v>
      </c>
      <c r="P22" s="41"/>
      <c r="Q22" s="41">
        <f>SUM(Q7:Q21)</f>
        <v>0</v>
      </c>
      <c r="R22" s="41">
        <f>SUM(R7:R21)</f>
        <v>0</v>
      </c>
      <c r="S22" s="41">
        <f t="shared" si="26"/>
        <v>0</v>
      </c>
      <c r="T22" s="41">
        <f>SUM(T7:T21)</f>
        <v>0</v>
      </c>
      <c r="U22" s="41">
        <f>SUM(U7:U21)</f>
        <v>0</v>
      </c>
      <c r="V22" s="41"/>
      <c r="W22" s="41">
        <f>SUM(W7:W21)</f>
        <v>0</v>
      </c>
      <c r="X22" s="41">
        <f>SUM(X7:X21)</f>
        <v>0</v>
      </c>
      <c r="Y22" s="41"/>
      <c r="Z22" s="41">
        <f>SUM(Z7:Z21)</f>
        <v>0</v>
      </c>
      <c r="AA22" s="41">
        <f>SUM(AA7:AA21)</f>
        <v>0</v>
      </c>
      <c r="AB22" s="41">
        <f t="shared" si="2"/>
        <v>0</v>
      </c>
      <c r="AC22" s="41">
        <f>SUM(AC7:AC21)</f>
        <v>0</v>
      </c>
      <c r="AD22" s="41">
        <f>SUM(AD7:AD21)</f>
        <v>0</v>
      </c>
      <c r="AE22" s="41"/>
      <c r="AF22" s="41">
        <f>SUM(AF7:AF21)</f>
        <v>0</v>
      </c>
      <c r="AG22" s="41">
        <f>SUM(AG7:AG21)</f>
        <v>0</v>
      </c>
      <c r="AH22" s="41"/>
      <c r="AI22" s="41">
        <f>SUM(AI7:AI21)</f>
        <v>0</v>
      </c>
      <c r="AJ22" s="41">
        <f>SUM(AJ7:AJ21)</f>
        <v>0</v>
      </c>
      <c r="AK22" s="41">
        <f t="shared" si="27"/>
        <v>0</v>
      </c>
      <c r="AL22" s="41">
        <f>SUM(AL7:AL21)</f>
        <v>0</v>
      </c>
      <c r="AM22" s="41">
        <f>SUM(AM7:AM21)</f>
        <v>0</v>
      </c>
      <c r="AN22" s="41"/>
      <c r="AO22" s="41">
        <f>SUM(AO7:AO21)</f>
        <v>0</v>
      </c>
      <c r="AP22" s="41">
        <f>SUM(AP7:AP21)</f>
        <v>0</v>
      </c>
      <c r="AQ22" s="41"/>
      <c r="AR22" s="41">
        <f>SUM(AR7:AR21)</f>
        <v>0</v>
      </c>
      <c r="AS22" s="41">
        <f>SUM(AS7:AS21)</f>
        <v>0</v>
      </c>
      <c r="AT22" s="41">
        <f t="shared" si="28"/>
        <v>0</v>
      </c>
      <c r="AU22" s="41">
        <f>SUM(AU7:AU21)</f>
        <v>0</v>
      </c>
      <c r="AV22" s="41">
        <f>SUM(AV7:AV21)</f>
        <v>0</v>
      </c>
      <c r="AW22" s="41">
        <f t="shared" si="29"/>
        <v>0</v>
      </c>
      <c r="AX22" s="41">
        <f>SUM(AX7:AX21)</f>
        <v>0</v>
      </c>
      <c r="AY22" s="41">
        <f>SUM(AY7:AY21)</f>
        <v>0</v>
      </c>
      <c r="AZ22" s="41">
        <f t="shared" si="30"/>
        <v>0</v>
      </c>
      <c r="BA22" s="41">
        <f>SUM(BA7:BA21)</f>
        <v>0</v>
      </c>
      <c r="BB22" s="41">
        <f>SUM(BB7:BB21)</f>
        <v>0</v>
      </c>
      <c r="BC22" s="41">
        <f t="shared" si="31"/>
        <v>0</v>
      </c>
      <c r="BD22" s="41">
        <f>SUM(BD7:BD21)</f>
        <v>100000</v>
      </c>
      <c r="BE22" s="41">
        <f>SUM(BE7:BE21)</f>
        <v>0</v>
      </c>
      <c r="BF22" s="41">
        <f t="shared" si="32"/>
        <v>0</v>
      </c>
      <c r="BG22" s="41">
        <f>SUM(BG7:BG21)</f>
        <v>0</v>
      </c>
      <c r="BH22" s="41">
        <f>SUM(BH7:BH21)</f>
        <v>0</v>
      </c>
      <c r="BI22" s="41">
        <f t="shared" si="33"/>
        <v>0</v>
      </c>
      <c r="BJ22" s="41">
        <f>SUM(BJ7:BJ21)</f>
        <v>2857306</v>
      </c>
      <c r="BK22" s="41">
        <f>SUM(BK7:BK21)</f>
        <v>2537771.9900000002</v>
      </c>
      <c r="BL22" s="41">
        <f t="shared" si="34"/>
        <v>88.816948202257663</v>
      </c>
      <c r="BM22" s="41">
        <f>SUM(BM7:BM21)</f>
        <v>158000</v>
      </c>
      <c r="BN22" s="41">
        <f>SUM(BN7:BN21)</f>
        <v>158000</v>
      </c>
      <c r="BO22" s="41">
        <f t="shared" si="35"/>
        <v>100</v>
      </c>
      <c r="BP22" s="41">
        <f>SUM(BP7:BP21)</f>
        <v>0</v>
      </c>
      <c r="BQ22" s="41">
        <f>SUM(BQ7:BQ21)</f>
        <v>0</v>
      </c>
      <c r="BR22" s="41">
        <f t="shared" si="36"/>
        <v>0</v>
      </c>
      <c r="BS22" s="41">
        <f>SUM(BS7:BS21)</f>
        <v>0</v>
      </c>
      <c r="BT22" s="41">
        <f>SUM(BT7:BT21)</f>
        <v>0</v>
      </c>
      <c r="BU22" s="41">
        <f t="shared" si="37"/>
        <v>0</v>
      </c>
      <c r="BV22" s="41">
        <f>SUM(BV7:BV21)</f>
        <v>0</v>
      </c>
      <c r="BW22" s="41">
        <f>SUM(BW7:BW21)</f>
        <v>0</v>
      </c>
      <c r="BX22" s="41">
        <f t="shared" si="38"/>
        <v>0</v>
      </c>
      <c r="BY22" s="41">
        <f>SUM(BY7:BY21)</f>
        <v>0</v>
      </c>
      <c r="BZ22" s="41">
        <f>SUM(BZ7:BZ21)</f>
        <v>0</v>
      </c>
      <c r="CA22" s="41">
        <f t="shared" si="39"/>
        <v>0</v>
      </c>
      <c r="CB22" s="41">
        <f>SUM(CB7:CB21)</f>
        <v>0</v>
      </c>
      <c r="CC22" s="41">
        <f>SUM(CC7:CC21)</f>
        <v>0</v>
      </c>
      <c r="CD22" s="41">
        <f t="shared" si="40"/>
        <v>0</v>
      </c>
      <c r="CE22" s="41">
        <f>SUM(CE7:CE21)</f>
        <v>0</v>
      </c>
      <c r="CF22" s="41">
        <f>SUM(CF7:CF21)</f>
        <v>0</v>
      </c>
      <c r="CG22" s="41">
        <f t="shared" si="41"/>
        <v>0</v>
      </c>
      <c r="CH22" s="41">
        <f>SUM(CH7:CH21)</f>
        <v>0</v>
      </c>
      <c r="CI22" s="41">
        <f>SUM(CI7:CI21)</f>
        <v>0</v>
      </c>
      <c r="CJ22" s="41">
        <f t="shared" si="42"/>
        <v>0</v>
      </c>
      <c r="CK22" s="41">
        <f>SUM(CK7:CK21)</f>
        <v>43445786</v>
      </c>
      <c r="CL22" s="41">
        <f>SUM(CL7:CL21)</f>
        <v>38351726.649999999</v>
      </c>
      <c r="CM22" s="41">
        <f t="shared" si="19"/>
        <v>88.274905764163179</v>
      </c>
      <c r="CN22" s="41">
        <f>SUM(CN7:CN21)</f>
        <v>43445786</v>
      </c>
      <c r="CO22" s="41">
        <f>SUM(CO7:CO21)</f>
        <v>38351726.649999999</v>
      </c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P22" s="42"/>
      <c r="DQ22" s="42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</row>
    <row r="23" spans="1:142" s="146" customFormat="1" hidden="1" x14ac:dyDescent="0.3">
      <c r="A23" s="144"/>
      <c r="B23" s="145"/>
      <c r="C23" s="145"/>
      <c r="D23" s="145"/>
      <c r="E23" s="145"/>
      <c r="F23" s="145"/>
      <c r="G23" s="145"/>
      <c r="H23" s="171">
        <f>H24-H22</f>
        <v>0</v>
      </c>
      <c r="I23" s="171">
        <f>I24-I22</f>
        <v>0</v>
      </c>
      <c r="J23" s="145"/>
      <c r="K23" s="171">
        <f>K24-K22</f>
        <v>0</v>
      </c>
      <c r="L23" s="171">
        <f>L24-L22</f>
        <v>0</v>
      </c>
      <c r="M23" s="145"/>
      <c r="N23" s="171">
        <f>N24-N22</f>
        <v>0</v>
      </c>
      <c r="O23" s="171">
        <f>O24-O22</f>
        <v>0</v>
      </c>
      <c r="P23" s="145"/>
      <c r="Q23" s="171">
        <f>Q24-Q22</f>
        <v>0</v>
      </c>
      <c r="R23" s="171">
        <f>R24-R22</f>
        <v>0</v>
      </c>
      <c r="S23" s="145"/>
      <c r="T23" s="171">
        <f>T24-T22</f>
        <v>0</v>
      </c>
      <c r="U23" s="171">
        <f>U24-U22</f>
        <v>0</v>
      </c>
      <c r="V23" s="145"/>
      <c r="W23" s="171">
        <f>W24-W22</f>
        <v>0</v>
      </c>
      <c r="X23" s="171">
        <f>X24-X22</f>
        <v>0</v>
      </c>
      <c r="Y23" s="145"/>
      <c r="Z23" s="171">
        <f>Z24-Z22</f>
        <v>0</v>
      </c>
      <c r="AA23" s="171">
        <f>AA24-AA22</f>
        <v>0</v>
      </c>
      <c r="AB23" s="145"/>
      <c r="AC23" s="171">
        <f>AC24-AC22</f>
        <v>0</v>
      </c>
      <c r="AD23" s="171">
        <f>AD24-AD22</f>
        <v>0</v>
      </c>
      <c r="AE23" s="145"/>
      <c r="AF23" s="171">
        <f>AF24-AF22</f>
        <v>0</v>
      </c>
      <c r="AG23" s="171">
        <f>AG24-AG22</f>
        <v>0</v>
      </c>
      <c r="AH23" s="145"/>
      <c r="AI23" s="171">
        <f>AI24-AI22</f>
        <v>0</v>
      </c>
      <c r="AJ23" s="171">
        <f>AJ24-AJ22</f>
        <v>0</v>
      </c>
      <c r="AK23" s="145"/>
      <c r="AL23" s="171">
        <f>AL24-AL22</f>
        <v>0</v>
      </c>
      <c r="AM23" s="171">
        <f>AM24-AM22</f>
        <v>0</v>
      </c>
      <c r="AN23" s="145"/>
      <c r="AO23" s="171">
        <f>AO24-AO22</f>
        <v>0</v>
      </c>
      <c r="AP23" s="171">
        <f>AP24-AP22</f>
        <v>0</v>
      </c>
      <c r="AQ23" s="145"/>
      <c r="AR23" s="171">
        <f>AR24-AR22</f>
        <v>0</v>
      </c>
      <c r="AS23" s="171">
        <f>AS24-AS22</f>
        <v>0</v>
      </c>
      <c r="AT23" s="145"/>
      <c r="AU23" s="171">
        <f>AU24-AU22</f>
        <v>0</v>
      </c>
      <c r="AV23" s="171">
        <f>AV24-AV22</f>
        <v>0</v>
      </c>
      <c r="AW23" s="145"/>
      <c r="AX23" s="171">
        <f>AX24-AX22</f>
        <v>0</v>
      </c>
      <c r="AY23" s="171">
        <f>AY24-AY22</f>
        <v>0</v>
      </c>
      <c r="AZ23" s="145"/>
      <c r="BA23" s="171">
        <f>BA24-BA22</f>
        <v>0</v>
      </c>
      <c r="BB23" s="171">
        <f>BB24-BB22</f>
        <v>0</v>
      </c>
      <c r="BC23" s="145"/>
      <c r="BD23" s="171">
        <f>BD24-BD22</f>
        <v>0</v>
      </c>
      <c r="BE23" s="171">
        <f>BE24-BE22</f>
        <v>0</v>
      </c>
      <c r="BF23" s="145"/>
      <c r="BG23" s="171">
        <f>BG24-BG22</f>
        <v>0</v>
      </c>
      <c r="BH23" s="171">
        <f>BH24-BH22</f>
        <v>0</v>
      </c>
      <c r="BI23" s="145"/>
      <c r="BJ23" s="171">
        <f>BJ24-BJ22</f>
        <v>0</v>
      </c>
      <c r="BK23" s="171">
        <f>BK24-BK22</f>
        <v>0</v>
      </c>
      <c r="BL23" s="145"/>
      <c r="BM23" s="171">
        <f>BM24-BM22</f>
        <v>0</v>
      </c>
      <c r="BN23" s="171">
        <f>BN24-BN22</f>
        <v>0</v>
      </c>
      <c r="BO23" s="145"/>
      <c r="BP23" s="171">
        <f>BP24-BP22</f>
        <v>0</v>
      </c>
      <c r="BQ23" s="171">
        <f>BQ24-BQ22</f>
        <v>0</v>
      </c>
      <c r="BR23" s="145"/>
      <c r="BS23" s="171">
        <f>BS24-BS22</f>
        <v>0</v>
      </c>
      <c r="BT23" s="171">
        <f>BT24-BT22</f>
        <v>0</v>
      </c>
      <c r="BU23" s="145"/>
      <c r="BV23" s="171">
        <f>BV24-BV22</f>
        <v>0</v>
      </c>
      <c r="BW23" s="171">
        <f>BW24-BW22</f>
        <v>0</v>
      </c>
      <c r="BX23" s="145"/>
      <c r="BY23" s="171">
        <f>BY24-BY22</f>
        <v>0</v>
      </c>
      <c r="BZ23" s="171">
        <f>BZ24-BZ22</f>
        <v>0</v>
      </c>
      <c r="CA23" s="145"/>
      <c r="CB23" s="171">
        <f>CB24-CB22</f>
        <v>0</v>
      </c>
      <c r="CC23" s="171">
        <f>CC24-CC22</f>
        <v>0</v>
      </c>
      <c r="CD23" s="145"/>
      <c r="CE23" s="171">
        <f>CE24-CE22</f>
        <v>0</v>
      </c>
      <c r="CF23" s="171">
        <f>CF24-CF22</f>
        <v>0</v>
      </c>
      <c r="CG23" s="145"/>
      <c r="CH23" s="171">
        <f>CH24-CH22</f>
        <v>0</v>
      </c>
      <c r="CI23" s="171">
        <f>CI24-CI22</f>
        <v>0</v>
      </c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P23" s="147"/>
      <c r="DQ23" s="147"/>
      <c r="DU23" s="145"/>
      <c r="DV23" s="145"/>
      <c r="DW23" s="145"/>
      <c r="DX23" s="145"/>
      <c r="DY23" s="145"/>
      <c r="DZ23" s="145"/>
      <c r="EA23" s="145"/>
      <c r="EB23" s="145"/>
      <c r="EC23" s="145"/>
      <c r="ED23" s="145"/>
      <c r="EE23" s="145"/>
      <c r="EF23" s="145"/>
      <c r="EG23" s="145"/>
      <c r="EH23" s="145"/>
      <c r="EI23" s="145"/>
      <c r="EJ23" s="145"/>
      <c r="EK23" s="145"/>
      <c r="EL23" s="145"/>
    </row>
    <row r="24" spans="1:142" s="138" customFormat="1" ht="14.4" hidden="1" x14ac:dyDescent="0.3">
      <c r="A24" s="137"/>
      <c r="H24" s="43">
        <f>SUMIFS(зф!$G:$G,зф!$A:$A,5,зф!$C:$C,H25)</f>
        <v>0</v>
      </c>
      <c r="I24" s="43">
        <f>SUMIFS(зф!$J:$J,зф!$A:$A,5,зф!$C:$C,H25)</f>
        <v>0</v>
      </c>
      <c r="K24" s="43">
        <f>SUMIFS(зф!$G:$G,зф!$A:$A,5,зф!$C:$C,K25)</f>
        <v>0</v>
      </c>
      <c r="L24" s="43">
        <f>SUMIFS(зф!$J:$J,зф!$A:$A,5,зф!$C:$C,K25)</f>
        <v>0</v>
      </c>
      <c r="N24" s="43">
        <f>SUMIFS(зф!$G:$G,зф!$A:$A,5,зф!$C:$C,N25)</f>
        <v>0</v>
      </c>
      <c r="O24" s="43">
        <f>SUMIFS(зф!$J:$J,зф!$A:$A,5,зф!$C:$C,N25)</f>
        <v>0</v>
      </c>
      <c r="Q24" s="43">
        <f>SUMIFS(зф!$G:$G,зф!$A:$A,5,зф!$C:$C,Q25)</f>
        <v>0</v>
      </c>
      <c r="R24" s="43">
        <f>SUMIFS(зф!$J:$J,зф!$A:$A,5,зф!$C:$C,Q25)</f>
        <v>0</v>
      </c>
      <c r="T24" s="43">
        <f>SUMIFS(зф!$G:$G,зф!$A:$A,5,зф!$C:$C,T25)</f>
        <v>0</v>
      </c>
      <c r="U24" s="43">
        <f>SUMIFS(зф!$J:$J,зф!$A:$A,5,зф!$C:$C,T25)</f>
        <v>0</v>
      </c>
      <c r="W24" s="43">
        <f>SUMIFS(зф!$G:$G,зф!$A:$A,5,зф!$C:$C,W25)</f>
        <v>0</v>
      </c>
      <c r="X24" s="43">
        <f>SUMIFS(зф!$J:$J,зф!$A:$A,5,зф!$C:$C,W25)</f>
        <v>0</v>
      </c>
      <c r="Z24" s="43">
        <f>SUMIFS(зф!$G:$G,зф!$A:$A,5,зф!$C:$C,Z25)</f>
        <v>0</v>
      </c>
      <c r="AA24" s="43">
        <f>SUMIFS(зф!$J:$J,зф!$A:$A,5,зф!$C:$C,Z25)</f>
        <v>0</v>
      </c>
      <c r="AC24" s="43">
        <f>SUMIFS(зф!$G:$G,зф!$A:$A,5,зф!$C:$C,AC25)</f>
        <v>0</v>
      </c>
      <c r="AD24" s="43">
        <f>SUMIFS(зф!$J:$J,зф!$A:$A,5,зф!$C:$C,AC25)</f>
        <v>0</v>
      </c>
      <c r="AF24" s="43">
        <f>SUMIFS(зф!$G:$G,зф!$A:$A,5,зф!$C:$C,AF25)</f>
        <v>0</v>
      </c>
      <c r="AG24" s="43">
        <f>SUMIFS(зф!$J:$J,зф!$A:$A,5,зф!$C:$C,AF25)</f>
        <v>0</v>
      </c>
      <c r="AI24" s="43">
        <f>SUMIFS(зф!$G:$G,зф!$A:$A,5,зф!$C:$C,AI25)</f>
        <v>0</v>
      </c>
      <c r="AJ24" s="43">
        <f>SUMIFS(зф!$J:$J,зф!$A:$A,5,зф!$C:$C,AI25)</f>
        <v>0</v>
      </c>
      <c r="AL24" s="43">
        <f>SUMIFS(зф!$G:$G,зф!$A:$A,5,зф!$C:$C,AL25)</f>
        <v>0</v>
      </c>
      <c r="AM24" s="43">
        <f>SUMIFS(зф!$J:$J,зф!$A:$A,5,зф!$C:$C,AL25)</f>
        <v>0</v>
      </c>
      <c r="AO24" s="43">
        <f>SUMIFS(зф!$G:$G,зф!$A:$A,5,зф!$C:$C,AO25)</f>
        <v>0</v>
      </c>
      <c r="AP24" s="43">
        <f>SUMIFS(зф!$J:$J,зф!$A:$A,5,зф!$C:$C,AO25)</f>
        <v>0</v>
      </c>
      <c r="AR24" s="43">
        <f>SUMIFS(зф!$G:$G,зф!$A:$A,5,зф!$C:$C,AR25)</f>
        <v>0</v>
      </c>
      <c r="AS24" s="43">
        <f>SUMIFS(зф!$J:$J,зф!$A:$A,5,зф!$C:$C,AR25)</f>
        <v>0</v>
      </c>
      <c r="AU24" s="43">
        <f>SUMIFS(зф!$G:$G,зф!$A:$A,5,зф!$C:$C,AU25)</f>
        <v>0</v>
      </c>
      <c r="AV24" s="43">
        <f>SUMIFS(зф!$J:$J,зф!$A:$A,5,зф!$C:$C,AU25)</f>
        <v>0</v>
      </c>
      <c r="AX24" s="43">
        <f>SUMIFS(зф!$G:$G,зф!$A:$A,5,зф!$C:$C,AX25)</f>
        <v>0</v>
      </c>
      <c r="AY24" s="43">
        <f>SUMIFS(зф!$J:$J,зф!$A:$A,5,зф!$C:$C,AX25)</f>
        <v>0</v>
      </c>
      <c r="BA24" s="43">
        <f>SUMIFS(зф!$G:$G,зф!$A:$A,5,зф!$C:$C,BA25)</f>
        <v>0</v>
      </c>
      <c r="BB24" s="43">
        <f>SUMIFS(зф!$J:$J,зф!$A:$A,5,зф!$C:$C,BA25)</f>
        <v>0</v>
      </c>
      <c r="BD24" s="43">
        <f>SUMIFS(зф!$G:$G,зф!$A:$A,5,зф!$C:$C,BD25)</f>
        <v>100000</v>
      </c>
      <c r="BE24" s="43">
        <f>SUMIFS(зф!$J:$J,зф!$A:$A,5,зф!$C:$C,BD25)</f>
        <v>0</v>
      </c>
      <c r="BG24" s="43">
        <f>SUMIFS(зф!$G:$G,зф!$A:$A,5,зф!$C:$C,BG25)</f>
        <v>0</v>
      </c>
      <c r="BH24" s="43">
        <f>SUMIFS(зф!$J:$J,зф!$A:$A,5,зф!$C:$C,BG25)</f>
        <v>0</v>
      </c>
      <c r="BJ24" s="43">
        <f>SUMIFS(зф!$G:$G,зф!$A:$A,5,зф!$C:$C,BJ25)</f>
        <v>2857306</v>
      </c>
      <c r="BK24" s="43">
        <f>SUMIFS(зф!$J:$J,зф!$A:$A,5,зф!$C:$C,BJ25)</f>
        <v>2537771.9900000002</v>
      </c>
      <c r="BM24" s="43">
        <f>SUMIFS(зф!$G:$G,зф!$A:$A,5,зф!$C:$C,BM25)</f>
        <v>158000</v>
      </c>
      <c r="BN24" s="43">
        <f>SUMIFS(зф!$J:$J,зф!$A:$A,5,зф!$C:$C,BM25)</f>
        <v>158000</v>
      </c>
      <c r="BP24" s="43">
        <f>SUMIFS(зф!$G:$G,зф!$A:$A,5,зф!$C:$C,BP25)</f>
        <v>0</v>
      </c>
      <c r="BQ24" s="43">
        <f>SUMIFS(зф!$J:$J,зф!$A:$A,5,зф!$C:$C,BP25)</f>
        <v>0</v>
      </c>
      <c r="BS24" s="43">
        <f>SUMIFS(зф!$G:$G,зф!$A:$A,5,зф!$C:$C,BS25)</f>
        <v>0</v>
      </c>
      <c r="BT24" s="43">
        <f>SUMIFS(зф!$J:$J,зф!$A:$A,5,зф!$C:$C,BS25)</f>
        <v>0</v>
      </c>
      <c r="BV24" s="43">
        <f>SUMIFS(зф!$G:$G,зф!$A:$A,5,зф!$C:$C,BV25)</f>
        <v>0</v>
      </c>
      <c r="BW24" s="43">
        <f>SUMIFS(зф!$J:$J,зф!$A:$A,5,зф!$C:$C,BV25)</f>
        <v>0</v>
      </c>
      <c r="BY24" s="43">
        <f>SUMIFS(зф!$G:$G,зф!$A:$A,5,зф!$C:$C,BY25)</f>
        <v>0</v>
      </c>
      <c r="BZ24" s="43">
        <f>SUMIFS(зф!$J:$J,зф!$A:$A,5,зф!$C:$C,BY25)</f>
        <v>0</v>
      </c>
      <c r="CB24" s="43">
        <f>SUMIFS(зф!$G:$G,зф!$A:$A,5,зф!$C:$C,CB25)</f>
        <v>0</v>
      </c>
      <c r="CC24" s="43">
        <f>SUMIFS(зф!$J:$J,зф!$A:$A,5,зф!$C:$C,CB25)</f>
        <v>0</v>
      </c>
      <c r="CE24" s="43">
        <f>SUMIFS(зф!$G:$G,зф!$A:$A,5,зф!$C:$C,CE25)</f>
        <v>0</v>
      </c>
      <c r="CF24" s="43">
        <f>SUMIFS(зф!$J:$J,зф!$A:$A,5,зф!$C:$C,CE25)</f>
        <v>0</v>
      </c>
      <c r="CH24" s="43">
        <f>SUMIFS(зф!$G:$G,зф!$A:$A,5,зф!$C:$C,CH25)</f>
        <v>0</v>
      </c>
      <c r="CI24" s="43">
        <f>SUMIFS(зф!$J:$J,зф!$A:$A,5,зф!$C:$C,CH25)</f>
        <v>0</v>
      </c>
      <c r="CK24" s="139">
        <f>CK25-CK22</f>
        <v>0</v>
      </c>
      <c r="CL24" s="139">
        <f>CL25-CL22</f>
        <v>0</v>
      </c>
      <c r="CN24" s="140"/>
      <c r="CO24" s="140"/>
      <c r="CP24" s="141"/>
      <c r="CQ24" s="141"/>
      <c r="CR24" s="138">
        <f>SUM(CR7:CR21)</f>
        <v>0</v>
      </c>
    </row>
    <row r="25" spans="1:142" s="142" customFormat="1" hidden="1" x14ac:dyDescent="0.25">
      <c r="H25" s="169">
        <f>IF(LEFT(TEXT(VLOOKUP(H26,КЕКВ_ср_з!$A:$B,2,FALSE),"0000"),1)="9",TEXT(VLOOKUP(H26,КЕКВ_ср_з!$A:$B,2,FALSE),"0000"),)</f>
        <v>0</v>
      </c>
      <c r="I25" s="169"/>
      <c r="K25" s="169">
        <f>IF(LEFT(TEXT(VLOOKUP(K26,КЕКВ_ср_з!$A:$B,2,FALSE),"0000"),1)="9",TEXT(VLOOKUP(K26,КЕКВ_ср_з!$A:$B,2,FALSE),"0000"),)</f>
        <v>0</v>
      </c>
      <c r="L25" s="169"/>
      <c r="N25" s="169">
        <f>IF(LEFT(TEXT(VLOOKUP(N26,КЕКВ_ср_з!$A:$B,2,FALSE),"0000"),1)="9",TEXT(VLOOKUP(N26,КЕКВ_ср_з!$A:$B,2,FALSE),"0000"),)</f>
        <v>0</v>
      </c>
      <c r="O25" s="169"/>
      <c r="Q25" s="169">
        <f>IF(LEFT(TEXT(VLOOKUP(Q26,КЕКВ_ср_з!$A:$B,2,FALSE),"0000"),1)="9",TEXT(VLOOKUP(Q26,КЕКВ_ср_з!$A:$B,2,FALSE),"0000"),)</f>
        <v>0</v>
      </c>
      <c r="R25" s="169"/>
      <c r="T25" s="169">
        <f>IF(LEFT(TEXT(VLOOKUP(T26,КЕКВ_ср_з!$A:$B,2,FALSE),"0000"),1)="9",TEXT(VLOOKUP(T26,КЕКВ_ср_з!$A:$B,2,FALSE),"0000"),)</f>
        <v>0</v>
      </c>
      <c r="U25" s="169"/>
      <c r="W25" s="169">
        <f>IF(LEFT(TEXT(VLOOKUP(W26,КЕКВ_ср_з!$A:$B,2,FALSE),"0000"),1)="9",TEXT(VLOOKUP(W26,КЕКВ_ср_з!$A:$B,2,FALSE),"0000"),)</f>
        <v>0</v>
      </c>
      <c r="X25" s="169"/>
      <c r="Z25" s="169">
        <f>IF(LEFT(TEXT(VLOOKUP(Z26,КЕКВ_ср_з!$A:$B,2,FALSE),"0000"),1)="9",TEXT(VLOOKUP(Z26,КЕКВ_ср_з!$A:$B,2,FALSE),"0000"),)</f>
        <v>0</v>
      </c>
      <c r="AA25" s="169"/>
      <c r="AC25" s="169">
        <f>IF(LEFT(TEXT(VLOOKUP(AC26,КЕКВ_ср_з!$A:$B,2,FALSE),"0000"),1)="9",TEXT(VLOOKUP(AC26,КЕКВ_ср_з!$A:$B,2,FALSE),"0000"),)</f>
        <v>0</v>
      </c>
      <c r="AD25" s="169"/>
      <c r="AF25" s="169">
        <f>IF(LEFT(TEXT(VLOOKUP(AF26,КЕКВ_ср_з!$A:$B,2,FALSE),"0000"),1)="9",TEXT(VLOOKUP(AF26,КЕКВ_ср_з!$A:$B,2,FALSE),"0000"),)</f>
        <v>0</v>
      </c>
      <c r="AG25" s="169"/>
      <c r="AI25" s="169">
        <f>IF(LEFT(TEXT(VLOOKUP(AI26,КЕКВ_ср_з!$A:$B,2,FALSE),"0000"),1)="9",TEXT(VLOOKUP(AI26,КЕКВ_ср_з!$A:$B,2,FALSE),"0000"),)</f>
        <v>0</v>
      </c>
      <c r="AJ25" s="169"/>
      <c r="AL25" s="169">
        <f>IF(LEFT(TEXT(VLOOKUP(AL26,КЕКВ_ср_з!$A:$B,2,FALSE),"0000"),1)="9",TEXT(VLOOKUP(AL26,КЕКВ_ср_з!$A:$B,2,FALSE),"0000"),)</f>
        <v>0</v>
      </c>
      <c r="AM25" s="169"/>
      <c r="AO25" s="169">
        <f>IF(LEFT(TEXT(VLOOKUP(AO26,КЕКВ_ср_з!$A:$B,2,FALSE),"0000"),1)="9",TEXT(VLOOKUP(AO26,КЕКВ_ср_з!$A:$B,2,FALSE),"0000"),)</f>
        <v>0</v>
      </c>
      <c r="AP25" s="169"/>
      <c r="AR25" s="169">
        <f>IF(LEFT(TEXT(VLOOKUP(AR26,КЕКВ_ср_з!$A:$B,2,FALSE),"0000"),1)="9",TEXT(VLOOKUP(AR26,КЕКВ_ср_з!$A:$B,2,FALSE),"0000"),)</f>
        <v>0</v>
      </c>
      <c r="AS25" s="169"/>
      <c r="AU25" s="169">
        <f>IF(LEFT(TEXT(VLOOKUP(AU26,КЕКВ_ср_з!$A:$B,2,FALSE),"0000"),1)="9",TEXT(VLOOKUP(AU26,КЕКВ_ср_з!$A:$B,2,FALSE),"0000"),)</f>
        <v>0</v>
      </c>
      <c r="AV25" s="169"/>
      <c r="AX25" s="169">
        <f>IF(LEFT(TEXT(VLOOKUP(AX26,КЕКВ_ср_з!$A:$B,2,FALSE),"0000"),1)="9",TEXT(VLOOKUP(AX26,КЕКВ_ср_з!$A:$B,2,FALSE),"0000"),)</f>
        <v>0</v>
      </c>
      <c r="AY25" s="169"/>
      <c r="BA25" s="169">
        <f>IF(LEFT(TEXT(VLOOKUP(BA26,КЕКВ_ср_з!$A:$B,2,FALSE),"0000"),1)="9",TEXT(VLOOKUP(BA26,КЕКВ_ср_з!$A:$B,2,FALSE),"0000"),)</f>
        <v>0</v>
      </c>
      <c r="BB25" s="169"/>
      <c r="BD25" s="169" t="str">
        <f>IF(LEFT(TEXT(VLOOKUP(BD26,КЕКВ_ср_з!$A:$B,2,FALSE),"0000"),1)="9",TEXT(VLOOKUP(BD26,КЕКВ_ср_з!$A:$B,2,FALSE),"0000"),)</f>
        <v>9730</v>
      </c>
      <c r="BE25" s="169"/>
      <c r="BG25" s="169" t="str">
        <f>IF(LEFT(TEXT(VLOOKUP(BG26,КЕКВ_ср_з!$A:$B,2,FALSE),"0000"),1)="9",TEXT(VLOOKUP(BG26,КЕКВ_ср_з!$A:$B,2,FALSE),"0000"),)</f>
        <v>9740</v>
      </c>
      <c r="BH25" s="169"/>
      <c r="BJ25" s="169" t="str">
        <f>IF(LEFT(TEXT(VLOOKUP(BJ26,КЕКВ_ср_з!$A:$B,2,FALSE),"0000"),1)="9",TEXT(VLOOKUP(BJ26,КЕКВ_ср_з!$A:$B,2,FALSE),"0000"),)</f>
        <v>9770</v>
      </c>
      <c r="BK25" s="169"/>
      <c r="BM25" s="169" t="str">
        <f>IF(LEFT(TEXT(VLOOKUP(BM26,КЕКВ_ср_з!$A:$B,2,FALSE),"0000"),1)="9",TEXT(VLOOKUP(BM26,КЕКВ_ср_з!$A:$B,2,FALSE),"0000"),)</f>
        <v>9800</v>
      </c>
      <c r="BN25" s="169"/>
      <c r="BP25" s="169">
        <f>IF(LEFT(TEXT(VLOOKUP(BP26,КЕКВ_ср_з!$A:$B,2,FALSE),"0000"),1)="9",TEXT(VLOOKUP(BP26,КЕКВ_ср_з!$A:$B,2,FALSE),"0000"),)</f>
        <v>0</v>
      </c>
      <c r="BQ25" s="169"/>
      <c r="BS25" s="169">
        <f>IF(LEFT(TEXT(VLOOKUP(BS26,КЕКВ_ср_з!$A:$B,2,FALSE),"0000"),1)="9",TEXT(VLOOKUP(BS26,КЕКВ_ср_з!$A:$B,2,FALSE),"0000"),)</f>
        <v>0</v>
      </c>
      <c r="BT25" s="169"/>
      <c r="BV25" s="169">
        <f>IF(LEFT(TEXT(VLOOKUP(BV26,КЕКВ_ср_з!$A:$B,2,FALSE),"0000"),1)="9",TEXT(VLOOKUP(BV26,КЕКВ_ср_з!$A:$B,2,FALSE),"0000"),)</f>
        <v>0</v>
      </c>
      <c r="BW25" s="169"/>
      <c r="BY25" s="169">
        <f>IF(LEFT(TEXT(VLOOKUP(BY26,КЕКВ_ср_з!$A:$B,2,FALSE),"0000"),1)="9",TEXT(VLOOKUP(BY26,КЕКВ_ср_з!$A:$B,2,FALSE),"0000"),)</f>
        <v>0</v>
      </c>
      <c r="BZ25" s="169"/>
      <c r="CB25" s="169">
        <f>IF(LEFT(TEXT(VLOOKUP(CB26,КЕКВ_ср_з!$A:$B,2,FALSE),"0000"),1)="9",TEXT(VLOOKUP(CB26,КЕКВ_ср_з!$A:$B,2,FALSE),"0000"),)</f>
        <v>0</v>
      </c>
      <c r="CC25" s="169"/>
      <c r="CE25" s="169">
        <f>IF(LEFT(TEXT(VLOOKUP(CE26,КЕКВ_ср_з!$A:$B,2,FALSE),"0000"),1)="9",TEXT(VLOOKUP(CE26,КЕКВ_ср_з!$A:$B,2,FALSE),"0000"),)</f>
        <v>0</v>
      </c>
      <c r="CF25" s="169"/>
      <c r="CH25" s="169">
        <f>IF(LEFT(TEXT(VLOOKUP(CH26,КЕКВ_ср_з!$A:$B,2,FALSE),"0000"),1)="9",TEXT(VLOOKUP(CH26,КЕКВ_ср_з!$A:$B,2,FALSE),"0000"),)</f>
        <v>0</v>
      </c>
      <c r="CI25" s="169"/>
      <c r="CK25" s="142">
        <f>SUMIFS(зф!$G:$G,зф!$A:$A,5,зф!$B:$B,0)</f>
        <v>43445786</v>
      </c>
      <c r="CL25" s="142">
        <f>SUMIFS(зф!$J:$J,зф!$A:$A,5,зф!$B:$B,0)</f>
        <v>38351726.649999999</v>
      </c>
      <c r="CR25" s="143"/>
      <c r="CS25" s="143"/>
      <c r="CT25" s="143"/>
    </row>
    <row r="26" spans="1:142" s="46" customFormat="1" hidden="1" x14ac:dyDescent="0.25">
      <c r="H26" s="46">
        <v>1</v>
      </c>
      <c r="K26" s="46">
        <f>H26+1</f>
        <v>2</v>
      </c>
      <c r="N26" s="46">
        <f>K26+1</f>
        <v>3</v>
      </c>
      <c r="Q26" s="46">
        <f>N26+1</f>
        <v>4</v>
      </c>
      <c r="T26" s="46">
        <f>Q26+1</f>
        <v>5</v>
      </c>
      <c r="W26" s="46">
        <f>T26+1</f>
        <v>6</v>
      </c>
      <c r="Z26" s="46">
        <f>W26+1</f>
        <v>7</v>
      </c>
      <c r="AC26" s="46">
        <f>Z26+1</f>
        <v>8</v>
      </c>
      <c r="AF26" s="46">
        <f>AC26+1</f>
        <v>9</v>
      </c>
      <c r="AI26" s="46">
        <f>AF26+1</f>
        <v>10</v>
      </c>
      <c r="AL26" s="46">
        <f>AI26+1</f>
        <v>11</v>
      </c>
      <c r="AO26" s="46">
        <f>AL26+1</f>
        <v>12</v>
      </c>
      <c r="AR26" s="46">
        <f>AO26+1</f>
        <v>13</v>
      </c>
      <c r="AU26" s="46">
        <f>AR26+1</f>
        <v>14</v>
      </c>
      <c r="AX26" s="46">
        <f>AU26+1</f>
        <v>15</v>
      </c>
      <c r="BA26" s="46">
        <f>AX26+1</f>
        <v>16</v>
      </c>
      <c r="BD26" s="46">
        <f>BA26+1</f>
        <v>17</v>
      </c>
      <c r="BG26" s="46">
        <f>BD26+1</f>
        <v>18</v>
      </c>
      <c r="BJ26" s="46">
        <f>BG26+1</f>
        <v>19</v>
      </c>
      <c r="BM26" s="46">
        <f>BJ26+1</f>
        <v>20</v>
      </c>
      <c r="BP26" s="46">
        <f>BM26+1</f>
        <v>21</v>
      </c>
      <c r="BS26" s="46">
        <f>BP26+1</f>
        <v>22</v>
      </c>
      <c r="BV26" s="46">
        <f>BS26+1</f>
        <v>23</v>
      </c>
      <c r="BY26" s="46">
        <f>BV26+1</f>
        <v>24</v>
      </c>
      <c r="CB26" s="46">
        <f>BY26+1</f>
        <v>25</v>
      </c>
      <c r="CE26" s="46">
        <f>CB26+1</f>
        <v>26</v>
      </c>
      <c r="CH26" s="46">
        <f>CE26+1</f>
        <v>27</v>
      </c>
      <c r="CK26" s="295" t="s">
        <v>89</v>
      </c>
      <c r="CL26" s="295">
        <v>0</v>
      </c>
      <c r="CM26" s="295"/>
      <c r="CN26" s="74"/>
      <c r="CP26" s="75"/>
      <c r="CQ26" s="76"/>
      <c r="CR26" s="73">
        <v>250302</v>
      </c>
      <c r="CT26" s="45"/>
    </row>
    <row r="27" spans="1:142" hidden="1" x14ac:dyDescent="0.25">
      <c r="CN27" s="53"/>
      <c r="CT27" s="51"/>
    </row>
    <row r="28" spans="1:142" hidden="1" x14ac:dyDescent="0.25">
      <c r="CN28" s="53"/>
      <c r="CT28" s="51"/>
    </row>
    <row r="29" spans="1:142" hidden="1" x14ac:dyDescent="0.25">
      <c r="CN29" s="53"/>
      <c r="CT29" s="51"/>
    </row>
    <row r="30" spans="1:142" hidden="1" x14ac:dyDescent="0.25">
      <c r="CN30" s="53"/>
      <c r="CT30" s="51"/>
    </row>
    <row r="31" spans="1:142" hidden="1" x14ac:dyDescent="0.25">
      <c r="CN31" s="53"/>
      <c r="CT31" s="51"/>
    </row>
    <row r="32" spans="1:142" hidden="1" x14ac:dyDescent="0.25">
      <c r="CN32" s="53"/>
      <c r="CT32" s="51"/>
    </row>
    <row r="33" spans="92:98" hidden="1" x14ac:dyDescent="0.25">
      <c r="CN33" s="53"/>
      <c r="CT33" s="51"/>
    </row>
    <row r="34" spans="92:98" hidden="1" x14ac:dyDescent="0.25">
      <c r="CN34" s="53"/>
      <c r="CT34" s="51"/>
    </row>
    <row r="35" spans="92:98" hidden="1" x14ac:dyDescent="0.25">
      <c r="CN35" s="53"/>
      <c r="CT35" s="51"/>
    </row>
    <row r="36" spans="92:98" hidden="1" x14ac:dyDescent="0.25">
      <c r="CN36" s="53"/>
      <c r="CT36" s="51"/>
    </row>
    <row r="37" spans="92:98" hidden="1" x14ac:dyDescent="0.25">
      <c r="CN37" s="53"/>
      <c r="CT37" s="51"/>
    </row>
    <row r="38" spans="92:98" hidden="1" x14ac:dyDescent="0.25">
      <c r="CN38" s="53"/>
      <c r="CT38" s="51"/>
    </row>
    <row r="39" spans="92:98" hidden="1" x14ac:dyDescent="0.25">
      <c r="CN39" s="53"/>
      <c r="CT39" s="51"/>
    </row>
    <row r="40" spans="92:98" hidden="1" x14ac:dyDescent="0.25">
      <c r="CN40" s="53"/>
      <c r="CT40" s="51"/>
    </row>
    <row r="41" spans="92:98" hidden="1" x14ac:dyDescent="0.25">
      <c r="CN41" s="53"/>
      <c r="CT41" s="51"/>
    </row>
    <row r="42" spans="92:98" hidden="1" x14ac:dyDescent="0.25">
      <c r="CN42" s="53"/>
      <c r="CT42" s="51"/>
    </row>
    <row r="43" spans="92:98" hidden="1" x14ac:dyDescent="0.25">
      <c r="CN43" s="53"/>
      <c r="CT43" s="51"/>
    </row>
    <row r="44" spans="92:98" hidden="1" x14ac:dyDescent="0.25">
      <c r="CN44" s="53"/>
      <c r="CT44" s="51"/>
    </row>
    <row r="45" spans="92:98" x14ac:dyDescent="0.25">
      <c r="CN45" s="53"/>
      <c r="CT45" s="51"/>
    </row>
    <row r="46" spans="92:98" x14ac:dyDescent="0.25">
      <c r="CN46" s="53"/>
      <c r="CT46" s="51"/>
    </row>
    <row r="47" spans="92:98" x14ac:dyDescent="0.25">
      <c r="CN47" s="53"/>
      <c r="CT47" s="51"/>
    </row>
    <row r="48" spans="92:98" x14ac:dyDescent="0.25">
      <c r="CN48" s="53"/>
      <c r="CT48" s="51"/>
    </row>
    <row r="49" spans="92:98" x14ac:dyDescent="0.25">
      <c r="CN49" s="53"/>
      <c r="CT49" s="51"/>
    </row>
    <row r="50" spans="92:98" x14ac:dyDescent="0.25">
      <c r="CN50" s="53"/>
      <c r="CT50" s="51"/>
    </row>
    <row r="51" spans="92:98" x14ac:dyDescent="0.25">
      <c r="CN51" s="53"/>
      <c r="CT51" s="51"/>
    </row>
    <row r="52" spans="92:98" x14ac:dyDescent="0.25">
      <c r="CN52" s="53"/>
      <c r="CT52" s="51"/>
    </row>
    <row r="53" spans="92:98" x14ac:dyDescent="0.25">
      <c r="CN53" s="53"/>
      <c r="CT53" s="51"/>
    </row>
    <row r="54" spans="92:98" x14ac:dyDescent="0.25">
      <c r="CN54" s="53"/>
      <c r="CT54" s="51"/>
    </row>
    <row r="55" spans="92:98" x14ac:dyDescent="0.25">
      <c r="CN55" s="53"/>
      <c r="CT55" s="51"/>
    </row>
    <row r="56" spans="92:98" x14ac:dyDescent="0.25">
      <c r="CN56" s="53"/>
      <c r="CT56" s="51"/>
    </row>
    <row r="57" spans="92:98" x14ac:dyDescent="0.25">
      <c r="CN57" s="53"/>
      <c r="CT57" s="51"/>
    </row>
    <row r="58" spans="92:98" x14ac:dyDescent="0.25">
      <c r="CN58" s="53"/>
      <c r="CT58" s="51"/>
    </row>
    <row r="59" spans="92:98" x14ac:dyDescent="0.25">
      <c r="CN59" s="53"/>
      <c r="CT59" s="51"/>
    </row>
    <row r="60" spans="92:98" x14ac:dyDescent="0.25">
      <c r="CN60" s="53"/>
      <c r="CT60" s="51"/>
    </row>
    <row r="61" spans="92:98" x14ac:dyDescent="0.25">
      <c r="CN61" s="53"/>
      <c r="CT61" s="51"/>
    </row>
    <row r="62" spans="92:98" x14ac:dyDescent="0.25">
      <c r="CN62" s="53"/>
      <c r="CT62" s="51"/>
    </row>
    <row r="63" spans="92:98" x14ac:dyDescent="0.25">
      <c r="CN63" s="53"/>
      <c r="CT63" s="51"/>
    </row>
    <row r="64" spans="92:98" x14ac:dyDescent="0.25">
      <c r="CN64" s="53"/>
      <c r="CT64" s="51"/>
    </row>
    <row r="65" spans="92:98" x14ac:dyDescent="0.25">
      <c r="CN65" s="53"/>
      <c r="CT65" s="51"/>
    </row>
    <row r="66" spans="92:98" x14ac:dyDescent="0.25">
      <c r="CN66" s="53"/>
      <c r="CT66" s="51"/>
    </row>
    <row r="67" spans="92:98" x14ac:dyDescent="0.25">
      <c r="CN67" s="53"/>
      <c r="CT67" s="51"/>
    </row>
    <row r="68" spans="92:98" x14ac:dyDescent="0.25">
      <c r="CN68" s="53"/>
      <c r="CT68" s="51"/>
    </row>
    <row r="69" spans="92:98" x14ac:dyDescent="0.25">
      <c r="CN69" s="53"/>
      <c r="CT69" s="51"/>
    </row>
    <row r="70" spans="92:98" x14ac:dyDescent="0.25">
      <c r="CN70" s="53"/>
      <c r="CT70" s="51"/>
    </row>
    <row r="71" spans="92:98" x14ac:dyDescent="0.25">
      <c r="CN71" s="53"/>
      <c r="CT71" s="51"/>
    </row>
    <row r="72" spans="92:98" x14ac:dyDescent="0.25">
      <c r="CN72" s="53"/>
      <c r="CT72" s="51"/>
    </row>
    <row r="73" spans="92:98" x14ac:dyDescent="0.25">
      <c r="CN73" s="53"/>
      <c r="CT73" s="51"/>
    </row>
    <row r="74" spans="92:98" x14ac:dyDescent="0.25">
      <c r="CN74" s="53"/>
      <c r="CT74" s="51"/>
    </row>
    <row r="75" spans="92:98" x14ac:dyDescent="0.25">
      <c r="CN75" s="53"/>
      <c r="CT75" s="51"/>
    </row>
    <row r="76" spans="92:98" x14ac:dyDescent="0.25">
      <c r="CN76" s="53"/>
      <c r="CT76" s="51"/>
    </row>
    <row r="77" spans="92:98" x14ac:dyDescent="0.25">
      <c r="CN77" s="53"/>
      <c r="CT77" s="51"/>
    </row>
    <row r="78" spans="92:98" x14ac:dyDescent="0.25">
      <c r="CN78" s="53"/>
      <c r="CT78" s="51"/>
    </row>
    <row r="79" spans="92:98" x14ac:dyDescent="0.25">
      <c r="CN79" s="53"/>
      <c r="CT79" s="51"/>
    </row>
    <row r="80" spans="92:98" x14ac:dyDescent="0.25">
      <c r="CN80" s="53"/>
      <c r="CT80" s="51"/>
    </row>
    <row r="81" spans="92:98" x14ac:dyDescent="0.25">
      <c r="CN81" s="53"/>
      <c r="CT81" s="51"/>
    </row>
    <row r="82" spans="92:98" x14ac:dyDescent="0.25">
      <c r="CN82" s="53"/>
      <c r="CT82" s="51"/>
    </row>
    <row r="83" spans="92:98" x14ac:dyDescent="0.25">
      <c r="CN83" s="53"/>
      <c r="CT83" s="51"/>
    </row>
    <row r="84" spans="92:98" x14ac:dyDescent="0.25">
      <c r="CN84" s="53"/>
      <c r="CT84" s="51"/>
    </row>
    <row r="85" spans="92:98" x14ac:dyDescent="0.25">
      <c r="CN85" s="53"/>
      <c r="CT85" s="51"/>
    </row>
    <row r="86" spans="92:98" x14ac:dyDescent="0.25">
      <c r="CN86" s="53"/>
      <c r="CT86" s="51"/>
    </row>
    <row r="87" spans="92:98" x14ac:dyDescent="0.25">
      <c r="CN87" s="53"/>
      <c r="CT87" s="51"/>
    </row>
    <row r="88" spans="92:98" x14ac:dyDescent="0.25">
      <c r="CN88" s="53"/>
      <c r="CT88" s="51"/>
    </row>
    <row r="89" spans="92:98" x14ac:dyDescent="0.25">
      <c r="CN89" s="53"/>
      <c r="CT89" s="51"/>
    </row>
    <row r="90" spans="92:98" x14ac:dyDescent="0.25">
      <c r="CN90" s="53"/>
    </row>
    <row r="91" spans="92:98" x14ac:dyDescent="0.25">
      <c r="CN91" s="53"/>
    </row>
    <row r="92" spans="92:98" x14ac:dyDescent="0.25">
      <c r="CN92" s="53"/>
    </row>
    <row r="93" spans="92:98" x14ac:dyDescent="0.25">
      <c r="CN93" s="53"/>
    </row>
    <row r="94" spans="92:98" x14ac:dyDescent="0.25">
      <c r="CN94" s="53"/>
    </row>
    <row r="95" spans="92:98" x14ac:dyDescent="0.25">
      <c r="CN95" s="53"/>
    </row>
    <row r="96" spans="92:98" x14ac:dyDescent="0.25">
      <c r="CN96" s="53"/>
    </row>
    <row r="97" spans="92:92" x14ac:dyDescent="0.25">
      <c r="CN97" s="53"/>
    </row>
    <row r="98" spans="92:92" x14ac:dyDescent="0.25">
      <c r="CN98" s="53"/>
    </row>
    <row r="99" spans="92:92" x14ac:dyDescent="0.25">
      <c r="CN99" s="53"/>
    </row>
    <row r="100" spans="92:92" x14ac:dyDescent="0.25">
      <c r="CN100" s="53"/>
    </row>
    <row r="101" spans="92:92" x14ac:dyDescent="0.25">
      <c r="CN101" s="53"/>
    </row>
    <row r="102" spans="92:92" x14ac:dyDescent="0.25">
      <c r="CN102" s="53"/>
    </row>
    <row r="103" spans="92:92" x14ac:dyDescent="0.25">
      <c r="CN103" s="53"/>
    </row>
    <row r="104" spans="92:92" x14ac:dyDescent="0.25">
      <c r="CN104" s="53"/>
    </row>
    <row r="105" spans="92:92" x14ac:dyDescent="0.25">
      <c r="CN105" s="53"/>
    </row>
    <row r="106" spans="92:92" x14ac:dyDescent="0.25">
      <c r="CN106" s="53"/>
    </row>
    <row r="107" spans="92:92" x14ac:dyDescent="0.25">
      <c r="CN107" s="53"/>
    </row>
    <row r="108" spans="92:92" x14ac:dyDescent="0.25">
      <c r="CN108" s="53"/>
    </row>
    <row r="109" spans="92:92" x14ac:dyDescent="0.25">
      <c r="CN109" s="53"/>
    </row>
    <row r="110" spans="92:92" x14ac:dyDescent="0.25">
      <c r="CN110" s="53"/>
    </row>
    <row r="111" spans="92:92" x14ac:dyDescent="0.25">
      <c r="CN111" s="53"/>
    </row>
    <row r="112" spans="92:92" x14ac:dyDescent="0.25">
      <c r="CN112" s="53"/>
    </row>
    <row r="113" spans="92:92" x14ac:dyDescent="0.25">
      <c r="CN113" s="53"/>
    </row>
    <row r="114" spans="92:92" x14ac:dyDescent="0.25">
      <c r="CN114" s="53"/>
    </row>
    <row r="115" spans="92:92" x14ac:dyDescent="0.25">
      <c r="CN115" s="53"/>
    </row>
    <row r="116" spans="92:92" x14ac:dyDescent="0.25">
      <c r="CN116" s="53"/>
    </row>
    <row r="117" spans="92:92" x14ac:dyDescent="0.25">
      <c r="CN117" s="53"/>
    </row>
    <row r="118" spans="92:92" x14ac:dyDescent="0.25">
      <c r="CN118" s="53"/>
    </row>
    <row r="119" spans="92:92" x14ac:dyDescent="0.25">
      <c r="CN119" s="53"/>
    </row>
    <row r="120" spans="92:92" x14ac:dyDescent="0.25">
      <c r="CN120" s="53"/>
    </row>
    <row r="121" spans="92:92" x14ac:dyDescent="0.25">
      <c r="CN121" s="53"/>
    </row>
    <row r="122" spans="92:92" x14ac:dyDescent="0.25">
      <c r="CN122" s="53"/>
    </row>
    <row r="123" spans="92:92" x14ac:dyDescent="0.25">
      <c r="CN123" s="53"/>
    </row>
    <row r="124" spans="92:92" x14ac:dyDescent="0.25">
      <c r="CN124" s="53"/>
    </row>
    <row r="125" spans="92:92" x14ac:dyDescent="0.25">
      <c r="CN125" s="53"/>
    </row>
    <row r="126" spans="92:92" x14ac:dyDescent="0.25">
      <c r="CN126" s="53"/>
    </row>
    <row r="127" spans="92:92" x14ac:dyDescent="0.25">
      <c r="CN127" s="53"/>
    </row>
    <row r="128" spans="92:92" x14ac:dyDescent="0.25">
      <c r="CN128" s="53"/>
    </row>
    <row r="129" spans="92:92" x14ac:dyDescent="0.25">
      <c r="CN129" s="53"/>
    </row>
    <row r="130" spans="92:92" x14ac:dyDescent="0.25">
      <c r="CN130" s="53"/>
    </row>
    <row r="131" spans="92:92" x14ac:dyDescent="0.25">
      <c r="CN131" s="53"/>
    </row>
    <row r="132" spans="92:92" x14ac:dyDescent="0.25">
      <c r="CN132" s="53"/>
    </row>
    <row r="133" spans="92:92" x14ac:dyDescent="0.25">
      <c r="CN133" s="53"/>
    </row>
    <row r="134" spans="92:92" x14ac:dyDescent="0.25">
      <c r="CN134" s="53"/>
    </row>
    <row r="135" spans="92:92" x14ac:dyDescent="0.25">
      <c r="CN135" s="53"/>
    </row>
    <row r="136" spans="92:92" x14ac:dyDescent="0.25">
      <c r="CN136" s="53"/>
    </row>
    <row r="137" spans="92:92" x14ac:dyDescent="0.25">
      <c r="CN137" s="53"/>
    </row>
    <row r="138" spans="92:92" x14ac:dyDescent="0.25">
      <c r="CN138" s="53"/>
    </row>
    <row r="139" spans="92:92" x14ac:dyDescent="0.25">
      <c r="CN139" s="53"/>
    </row>
    <row r="140" spans="92:92" x14ac:dyDescent="0.25">
      <c r="CN140" s="53"/>
    </row>
    <row r="141" spans="92:92" x14ac:dyDescent="0.25">
      <c r="CN141" s="53"/>
    </row>
    <row r="142" spans="92:92" x14ac:dyDescent="0.25">
      <c r="CN142" s="53"/>
    </row>
    <row r="143" spans="92:92" x14ac:dyDescent="0.25">
      <c r="CN143" s="53"/>
    </row>
    <row r="144" spans="92:92" x14ac:dyDescent="0.25">
      <c r="CN144" s="53"/>
    </row>
    <row r="145" spans="92:92" x14ac:dyDescent="0.25">
      <c r="CN145" s="53"/>
    </row>
    <row r="146" spans="92:92" x14ac:dyDescent="0.25">
      <c r="CN146" s="53"/>
    </row>
    <row r="147" spans="92:92" x14ac:dyDescent="0.25">
      <c r="CN147" s="53"/>
    </row>
    <row r="148" spans="92:92" x14ac:dyDescent="0.25">
      <c r="CN148" s="53"/>
    </row>
    <row r="149" spans="92:92" x14ac:dyDescent="0.25">
      <c r="CN149" s="53"/>
    </row>
    <row r="150" spans="92:92" x14ac:dyDescent="0.25">
      <c r="CN150" s="53"/>
    </row>
    <row r="151" spans="92:92" x14ac:dyDescent="0.25">
      <c r="CN151" s="53"/>
    </row>
    <row r="152" spans="92:92" x14ac:dyDescent="0.25">
      <c r="CN152" s="53"/>
    </row>
    <row r="153" spans="92:92" x14ac:dyDescent="0.25">
      <c r="CN153" s="53"/>
    </row>
    <row r="154" spans="92:92" x14ac:dyDescent="0.25">
      <c r="CN154" s="53"/>
    </row>
    <row r="155" spans="92:92" x14ac:dyDescent="0.25">
      <c r="CN155" s="53"/>
    </row>
    <row r="156" spans="92:92" x14ac:dyDescent="0.25">
      <c r="CN156" s="53"/>
    </row>
    <row r="157" spans="92:92" x14ac:dyDescent="0.25">
      <c r="CN157" s="53"/>
    </row>
    <row r="158" spans="92:92" x14ac:dyDescent="0.25">
      <c r="CN158" s="53"/>
    </row>
    <row r="159" spans="92:92" x14ac:dyDescent="0.25">
      <c r="CN159" s="53"/>
    </row>
    <row r="160" spans="92:92" x14ac:dyDescent="0.25">
      <c r="CN160" s="53"/>
    </row>
    <row r="161" spans="92:92" x14ac:dyDescent="0.25">
      <c r="CN161" s="53"/>
    </row>
    <row r="162" spans="92:92" x14ac:dyDescent="0.25">
      <c r="CN162" s="53"/>
    </row>
    <row r="163" spans="92:92" x14ac:dyDescent="0.25">
      <c r="CN163" s="53"/>
    </row>
    <row r="164" spans="92:92" x14ac:dyDescent="0.25">
      <c r="CN164" s="53"/>
    </row>
    <row r="165" spans="92:92" x14ac:dyDescent="0.25">
      <c r="CN165" s="53"/>
    </row>
    <row r="166" spans="92:92" x14ac:dyDescent="0.25">
      <c r="CN166" s="53"/>
    </row>
    <row r="167" spans="92:92" x14ac:dyDescent="0.25">
      <c r="CN167" s="53"/>
    </row>
    <row r="168" spans="92:92" x14ac:dyDescent="0.25">
      <c r="CN168" s="53"/>
    </row>
    <row r="169" spans="92:92" x14ac:dyDescent="0.25">
      <c r="CN169" s="53"/>
    </row>
    <row r="170" spans="92:92" x14ac:dyDescent="0.25">
      <c r="CN170" s="53"/>
    </row>
    <row r="171" spans="92:92" x14ac:dyDescent="0.25">
      <c r="CN171" s="53"/>
    </row>
    <row r="172" spans="92:92" x14ac:dyDescent="0.25">
      <c r="CN172" s="53"/>
    </row>
    <row r="173" spans="92:92" x14ac:dyDescent="0.25">
      <c r="CN173" s="53"/>
    </row>
    <row r="174" spans="92:92" x14ac:dyDescent="0.25">
      <c r="CN174" s="53"/>
    </row>
    <row r="175" spans="92:92" x14ac:dyDescent="0.25">
      <c r="CN175" s="53"/>
    </row>
    <row r="176" spans="92:92" x14ac:dyDescent="0.25">
      <c r="CN176" s="53"/>
    </row>
    <row r="177" spans="92:92" x14ac:dyDescent="0.25">
      <c r="CN177" s="53"/>
    </row>
    <row r="178" spans="92:92" x14ac:dyDescent="0.25">
      <c r="CN178" s="53"/>
    </row>
    <row r="179" spans="92:92" x14ac:dyDescent="0.25">
      <c r="CN179" s="53"/>
    </row>
    <row r="180" spans="92:92" x14ac:dyDescent="0.25">
      <c r="CN180" s="53"/>
    </row>
    <row r="181" spans="92:92" x14ac:dyDescent="0.25">
      <c r="CN181" s="53"/>
    </row>
    <row r="182" spans="92:92" x14ac:dyDescent="0.25">
      <c r="CN182" s="53"/>
    </row>
    <row r="183" spans="92:92" x14ac:dyDescent="0.25">
      <c r="CN183" s="53"/>
    </row>
    <row r="184" spans="92:92" x14ac:dyDescent="0.25">
      <c r="CN184" s="53"/>
    </row>
    <row r="185" spans="92:92" x14ac:dyDescent="0.25">
      <c r="CN185" s="53"/>
    </row>
    <row r="186" spans="92:92" x14ac:dyDescent="0.25">
      <c r="CN186" s="53"/>
    </row>
    <row r="187" spans="92:92" x14ac:dyDescent="0.25">
      <c r="CN187" s="53"/>
    </row>
    <row r="188" spans="92:92" x14ac:dyDescent="0.25">
      <c r="CN188" s="53"/>
    </row>
    <row r="189" spans="92:92" x14ac:dyDescent="0.25">
      <c r="CN189" s="53"/>
    </row>
    <row r="190" spans="92:92" x14ac:dyDescent="0.25">
      <c r="CN190" s="53"/>
    </row>
    <row r="191" spans="92:92" x14ac:dyDescent="0.25">
      <c r="CN191" s="53"/>
    </row>
    <row r="192" spans="92:92" x14ac:dyDescent="0.25">
      <c r="CN192" s="53"/>
    </row>
    <row r="193" spans="92:92" x14ac:dyDescent="0.25">
      <c r="CN193" s="53"/>
    </row>
    <row r="194" spans="92:92" x14ac:dyDescent="0.25">
      <c r="CN194" s="53"/>
    </row>
    <row r="195" spans="92:92" x14ac:dyDescent="0.25">
      <c r="CN195" s="53"/>
    </row>
    <row r="196" spans="92:92" x14ac:dyDescent="0.25">
      <c r="CN196" s="53"/>
    </row>
    <row r="197" spans="92:92" x14ac:dyDescent="0.25">
      <c r="CN197" s="53"/>
    </row>
    <row r="198" spans="92:92" x14ac:dyDescent="0.25">
      <c r="CN198" s="53"/>
    </row>
    <row r="199" spans="92:92" x14ac:dyDescent="0.25">
      <c r="CN199" s="53"/>
    </row>
    <row r="200" spans="92:92" x14ac:dyDescent="0.25">
      <c r="CN200" s="53"/>
    </row>
    <row r="201" spans="92:92" x14ac:dyDescent="0.25">
      <c r="CN201" s="53"/>
    </row>
    <row r="202" spans="92:92" x14ac:dyDescent="0.25">
      <c r="CN202" s="53"/>
    </row>
    <row r="203" spans="92:92" x14ac:dyDescent="0.25">
      <c r="CN203" s="53"/>
    </row>
    <row r="204" spans="92:92" x14ac:dyDescent="0.25">
      <c r="CN204" s="53"/>
    </row>
    <row r="205" spans="92:92" x14ac:dyDescent="0.25">
      <c r="CN205" s="53"/>
    </row>
    <row r="206" spans="92:92" x14ac:dyDescent="0.25">
      <c r="CN206" s="53"/>
    </row>
    <row r="207" spans="92:92" x14ac:dyDescent="0.25">
      <c r="CN207" s="53"/>
    </row>
    <row r="208" spans="92:92" x14ac:dyDescent="0.25">
      <c r="CN208" s="53"/>
    </row>
    <row r="209" spans="92:92" x14ac:dyDescent="0.25">
      <c r="CN209" s="53"/>
    </row>
    <row r="210" spans="92:92" x14ac:dyDescent="0.25">
      <c r="CN210" s="53"/>
    </row>
    <row r="211" spans="92:92" x14ac:dyDescent="0.25">
      <c r="CN211" s="53"/>
    </row>
    <row r="212" spans="92:92" x14ac:dyDescent="0.25">
      <c r="CN212" s="53"/>
    </row>
    <row r="213" spans="92:92" x14ac:dyDescent="0.25">
      <c r="CN213" s="53"/>
    </row>
    <row r="214" spans="92:92" x14ac:dyDescent="0.25">
      <c r="CN214" s="53"/>
    </row>
    <row r="215" spans="92:92" x14ac:dyDescent="0.25">
      <c r="CN215" s="53"/>
    </row>
    <row r="216" spans="92:92" x14ac:dyDescent="0.25">
      <c r="CN216" s="53"/>
    </row>
    <row r="217" spans="92:92" x14ac:dyDescent="0.25">
      <c r="CN217" s="53"/>
    </row>
    <row r="218" spans="92:92" x14ac:dyDescent="0.25">
      <c r="CN218" s="53"/>
    </row>
    <row r="219" spans="92:92" x14ac:dyDescent="0.25">
      <c r="CN219" s="53"/>
    </row>
    <row r="220" spans="92:92" x14ac:dyDescent="0.25">
      <c r="CN220" s="53"/>
    </row>
    <row r="221" spans="92:92" x14ac:dyDescent="0.25">
      <c r="CN221" s="53"/>
    </row>
    <row r="222" spans="92:92" x14ac:dyDescent="0.25">
      <c r="CN222" s="53"/>
    </row>
    <row r="223" spans="92:92" x14ac:dyDescent="0.25">
      <c r="CN223" s="53"/>
    </row>
    <row r="224" spans="92:92" x14ac:dyDescent="0.25">
      <c r="CN224" s="53"/>
    </row>
    <row r="225" spans="92:92" x14ac:dyDescent="0.25">
      <c r="CN225" s="53"/>
    </row>
    <row r="226" spans="92:92" x14ac:dyDescent="0.25">
      <c r="CN226" s="53"/>
    </row>
    <row r="227" spans="92:92" x14ac:dyDescent="0.25">
      <c r="CN227" s="53"/>
    </row>
    <row r="228" spans="92:92" x14ac:dyDescent="0.25">
      <c r="CN228" s="53"/>
    </row>
    <row r="229" spans="92:92" x14ac:dyDescent="0.25">
      <c r="CN229" s="53"/>
    </row>
    <row r="230" spans="92:92" x14ac:dyDescent="0.25">
      <c r="CN230" s="53"/>
    </row>
    <row r="231" spans="92:92" x14ac:dyDescent="0.25">
      <c r="CN231" s="53"/>
    </row>
    <row r="232" spans="92:92" x14ac:dyDescent="0.25">
      <c r="CN232" s="53"/>
    </row>
    <row r="233" spans="92:92" x14ac:dyDescent="0.25">
      <c r="CN233" s="53"/>
    </row>
    <row r="234" spans="92:92" x14ac:dyDescent="0.25">
      <c r="CN234" s="53"/>
    </row>
    <row r="235" spans="92:92" x14ac:dyDescent="0.25">
      <c r="CN235" s="53"/>
    </row>
    <row r="236" spans="92:92" x14ac:dyDescent="0.25">
      <c r="CN236" s="53"/>
    </row>
    <row r="237" spans="92:92" x14ac:dyDescent="0.25">
      <c r="CN237" s="53"/>
    </row>
    <row r="238" spans="92:92" x14ac:dyDescent="0.25">
      <c r="CN238" s="53"/>
    </row>
    <row r="239" spans="92:92" x14ac:dyDescent="0.25">
      <c r="CN239" s="53"/>
    </row>
    <row r="240" spans="92:92" x14ac:dyDescent="0.25">
      <c r="CN240" s="53"/>
    </row>
    <row r="241" spans="92:92" x14ac:dyDescent="0.25">
      <c r="CN241" s="53"/>
    </row>
    <row r="242" spans="92:92" x14ac:dyDescent="0.25">
      <c r="CN242" s="53"/>
    </row>
    <row r="243" spans="92:92" x14ac:dyDescent="0.25">
      <c r="CN243" s="53"/>
    </row>
    <row r="244" spans="92:92" x14ac:dyDescent="0.25">
      <c r="CN244" s="53"/>
    </row>
    <row r="245" spans="92:92" x14ac:dyDescent="0.25">
      <c r="CN245" s="53"/>
    </row>
    <row r="246" spans="92:92" x14ac:dyDescent="0.25">
      <c r="CN246" s="53"/>
    </row>
    <row r="247" spans="92:92" x14ac:dyDescent="0.25">
      <c r="CN247" s="53"/>
    </row>
    <row r="248" spans="92:92" x14ac:dyDescent="0.25">
      <c r="CN248" s="53"/>
    </row>
    <row r="249" spans="92:92" x14ac:dyDescent="0.25">
      <c r="CN249" s="53"/>
    </row>
    <row r="250" spans="92:92" x14ac:dyDescent="0.25">
      <c r="CN250" s="53"/>
    </row>
    <row r="251" spans="92:92" x14ac:dyDescent="0.25">
      <c r="CN251" s="53"/>
    </row>
    <row r="252" spans="92:92" x14ac:dyDescent="0.25">
      <c r="CN252" s="53"/>
    </row>
    <row r="253" spans="92:92" x14ac:dyDescent="0.25">
      <c r="CN253" s="53"/>
    </row>
    <row r="254" spans="92:92" x14ac:dyDescent="0.25">
      <c r="CN254" s="53"/>
    </row>
    <row r="255" spans="92:92" x14ac:dyDescent="0.25">
      <c r="CN255" s="53"/>
    </row>
    <row r="256" spans="92:92" x14ac:dyDescent="0.25">
      <c r="CN256" s="53"/>
    </row>
    <row r="257" spans="92:92" x14ac:dyDescent="0.25">
      <c r="CN257" s="53"/>
    </row>
    <row r="258" spans="92:92" x14ac:dyDescent="0.25">
      <c r="CN258" s="53"/>
    </row>
    <row r="259" spans="92:92" x14ac:dyDescent="0.25">
      <c r="CN259" s="53"/>
    </row>
    <row r="260" spans="92:92" x14ac:dyDescent="0.25">
      <c r="CN260" s="53"/>
    </row>
    <row r="261" spans="92:92" x14ac:dyDescent="0.25">
      <c r="CN261" s="53"/>
    </row>
    <row r="262" spans="92:92" x14ac:dyDescent="0.25">
      <c r="CN262" s="53"/>
    </row>
    <row r="263" spans="92:92" x14ac:dyDescent="0.25">
      <c r="CN263" s="53"/>
    </row>
    <row r="264" spans="92:92" x14ac:dyDescent="0.25">
      <c r="CN264" s="53"/>
    </row>
    <row r="265" spans="92:92" x14ac:dyDescent="0.25">
      <c r="CN265" s="53"/>
    </row>
    <row r="266" spans="92:92" x14ac:dyDescent="0.25">
      <c r="CN266" s="53"/>
    </row>
    <row r="267" spans="92:92" x14ac:dyDescent="0.25">
      <c r="CN267" s="53"/>
    </row>
    <row r="268" spans="92:92" x14ac:dyDescent="0.25">
      <c r="CN268" s="53"/>
    </row>
    <row r="269" spans="92:92" x14ac:dyDescent="0.25">
      <c r="CN269" s="53"/>
    </row>
    <row r="270" spans="92:92" x14ac:dyDescent="0.25">
      <c r="CN270" s="53"/>
    </row>
    <row r="271" spans="92:92" x14ac:dyDescent="0.25">
      <c r="CN271" s="53"/>
    </row>
    <row r="272" spans="92:92" x14ac:dyDescent="0.25">
      <c r="CN272" s="53"/>
    </row>
    <row r="273" spans="92:92" x14ac:dyDescent="0.25">
      <c r="CN273" s="53"/>
    </row>
    <row r="274" spans="92:92" x14ac:dyDescent="0.25">
      <c r="CN274" s="53"/>
    </row>
    <row r="275" spans="92:92" x14ac:dyDescent="0.25">
      <c r="CN275" s="53"/>
    </row>
    <row r="276" spans="92:92" x14ac:dyDescent="0.25">
      <c r="CN276" s="53"/>
    </row>
    <row r="277" spans="92:92" x14ac:dyDescent="0.25">
      <c r="CN277" s="53"/>
    </row>
    <row r="278" spans="92:92" x14ac:dyDescent="0.25">
      <c r="CN278" s="53"/>
    </row>
    <row r="279" spans="92:92" x14ac:dyDescent="0.25">
      <c r="CN279" s="53"/>
    </row>
    <row r="280" spans="92:92" x14ac:dyDescent="0.25">
      <c r="CN280" s="53"/>
    </row>
    <row r="281" spans="92:92" x14ac:dyDescent="0.25">
      <c r="CN281" s="53"/>
    </row>
    <row r="282" spans="92:92" x14ac:dyDescent="0.25">
      <c r="CN282" s="53"/>
    </row>
    <row r="283" spans="92:92" x14ac:dyDescent="0.25">
      <c r="CN283" s="53"/>
    </row>
    <row r="284" spans="92:92" x14ac:dyDescent="0.25">
      <c r="CN284" s="53"/>
    </row>
    <row r="285" spans="92:92" x14ac:dyDescent="0.25">
      <c r="CN285" s="53"/>
    </row>
    <row r="286" spans="92:92" x14ac:dyDescent="0.25">
      <c r="CN286" s="53"/>
    </row>
    <row r="287" spans="92:92" x14ac:dyDescent="0.25">
      <c r="CN287" s="53"/>
    </row>
    <row r="288" spans="92:92" x14ac:dyDescent="0.25">
      <c r="CN288" s="53"/>
    </row>
    <row r="289" spans="92:92" x14ac:dyDescent="0.25">
      <c r="CN289" s="53"/>
    </row>
    <row r="290" spans="92:92" x14ac:dyDescent="0.25">
      <c r="CN290" s="53"/>
    </row>
    <row r="291" spans="92:92" x14ac:dyDescent="0.25">
      <c r="CN291" s="53"/>
    </row>
    <row r="292" spans="92:92" x14ac:dyDescent="0.25">
      <c r="CN292" s="53"/>
    </row>
    <row r="293" spans="92:92" x14ac:dyDescent="0.25">
      <c r="CN293" s="53"/>
    </row>
    <row r="294" spans="92:92" x14ac:dyDescent="0.25">
      <c r="CN294" s="53"/>
    </row>
    <row r="295" spans="92:92" x14ac:dyDescent="0.25">
      <c r="CN295" s="53"/>
    </row>
    <row r="296" spans="92:92" x14ac:dyDescent="0.25">
      <c r="CN296" s="53"/>
    </row>
    <row r="297" spans="92:92" x14ac:dyDescent="0.25">
      <c r="CN297" s="53"/>
    </row>
    <row r="298" spans="92:92" x14ac:dyDescent="0.25">
      <c r="CN298" s="53"/>
    </row>
    <row r="299" spans="92:92" x14ac:dyDescent="0.25">
      <c r="CN299" s="53"/>
    </row>
    <row r="300" spans="92:92" x14ac:dyDescent="0.25">
      <c r="CN300" s="53"/>
    </row>
    <row r="301" spans="92:92" x14ac:dyDescent="0.25">
      <c r="CN301" s="53"/>
    </row>
    <row r="302" spans="92:92" x14ac:dyDescent="0.25">
      <c r="CN302" s="53"/>
    </row>
    <row r="303" spans="92:92" x14ac:dyDescent="0.25">
      <c r="CN303" s="53"/>
    </row>
    <row r="304" spans="92:92" x14ac:dyDescent="0.25">
      <c r="CN304" s="53"/>
    </row>
    <row r="305" spans="92:92" x14ac:dyDescent="0.25">
      <c r="CN305" s="53"/>
    </row>
    <row r="306" spans="92:92" x14ac:dyDescent="0.25">
      <c r="CN306" s="53"/>
    </row>
    <row r="307" spans="92:92" x14ac:dyDescent="0.25">
      <c r="CN307" s="53"/>
    </row>
    <row r="308" spans="92:92" x14ac:dyDescent="0.25">
      <c r="CN308" s="53"/>
    </row>
    <row r="309" spans="92:92" x14ac:dyDescent="0.25">
      <c r="CN309" s="53"/>
    </row>
    <row r="310" spans="92:92" x14ac:dyDescent="0.25">
      <c r="CN310" s="53"/>
    </row>
    <row r="311" spans="92:92" x14ac:dyDescent="0.25">
      <c r="CN311" s="53"/>
    </row>
    <row r="312" spans="92:92" x14ac:dyDescent="0.25">
      <c r="CN312" s="53"/>
    </row>
    <row r="313" spans="92:92" x14ac:dyDescent="0.25">
      <c r="CN313" s="53"/>
    </row>
    <row r="314" spans="92:92" x14ac:dyDescent="0.25">
      <c r="CN314" s="53"/>
    </row>
    <row r="315" spans="92:92" x14ac:dyDescent="0.25">
      <c r="CN315" s="53"/>
    </row>
    <row r="316" spans="92:92" x14ac:dyDescent="0.25">
      <c r="CN316" s="53"/>
    </row>
    <row r="317" spans="92:92" x14ac:dyDescent="0.25">
      <c r="CN317" s="53"/>
    </row>
    <row r="318" spans="92:92" x14ac:dyDescent="0.25">
      <c r="CN318" s="53"/>
    </row>
    <row r="319" spans="92:92" x14ac:dyDescent="0.25">
      <c r="CN319" s="53"/>
    </row>
    <row r="320" spans="92:92" x14ac:dyDescent="0.25">
      <c r="CN320" s="53"/>
    </row>
    <row r="321" spans="92:92" x14ac:dyDescent="0.25">
      <c r="CN321" s="53"/>
    </row>
    <row r="322" spans="92:92" x14ac:dyDescent="0.25">
      <c r="CN322" s="53"/>
    </row>
    <row r="323" spans="92:92" x14ac:dyDescent="0.25">
      <c r="CN323" s="53"/>
    </row>
    <row r="324" spans="92:92" x14ac:dyDescent="0.25">
      <c r="CN324" s="53"/>
    </row>
    <row r="325" spans="92:92" x14ac:dyDescent="0.25">
      <c r="CN325" s="53"/>
    </row>
    <row r="326" spans="92:92" x14ac:dyDescent="0.25">
      <c r="CN326" s="53"/>
    </row>
    <row r="327" spans="92:92" x14ac:dyDescent="0.25">
      <c r="CN327" s="53"/>
    </row>
    <row r="328" spans="92:92" x14ac:dyDescent="0.25">
      <c r="CN328" s="53"/>
    </row>
    <row r="329" spans="92:92" x14ac:dyDescent="0.25">
      <c r="CN329" s="53"/>
    </row>
    <row r="330" spans="92:92" x14ac:dyDescent="0.25">
      <c r="CN330" s="53"/>
    </row>
    <row r="331" spans="92:92" x14ac:dyDescent="0.25">
      <c r="CN331" s="53"/>
    </row>
    <row r="332" spans="92:92" x14ac:dyDescent="0.25">
      <c r="CN332" s="53"/>
    </row>
    <row r="333" spans="92:92" x14ac:dyDescent="0.25">
      <c r="CN333" s="53"/>
    </row>
    <row r="334" spans="92:92" x14ac:dyDescent="0.25">
      <c r="CN334" s="53"/>
    </row>
    <row r="335" spans="92:92" x14ac:dyDescent="0.25">
      <c r="CN335" s="53"/>
    </row>
    <row r="336" spans="92:92" x14ac:dyDescent="0.25">
      <c r="CN336" s="53"/>
    </row>
    <row r="337" spans="92:92" x14ac:dyDescent="0.25">
      <c r="CN337" s="53"/>
    </row>
    <row r="338" spans="92:92" x14ac:dyDescent="0.25">
      <c r="CN338" s="53"/>
    </row>
    <row r="339" spans="92:92" x14ac:dyDescent="0.25">
      <c r="CN339" s="53"/>
    </row>
    <row r="340" spans="92:92" x14ac:dyDescent="0.25">
      <c r="CN340" s="53"/>
    </row>
    <row r="341" spans="92:92" x14ac:dyDescent="0.25">
      <c r="CN341" s="53"/>
    </row>
    <row r="342" spans="92:92" x14ac:dyDescent="0.25">
      <c r="CN342" s="53"/>
    </row>
    <row r="343" spans="92:92" x14ac:dyDescent="0.25">
      <c r="CN343" s="53"/>
    </row>
    <row r="344" spans="92:92" x14ac:dyDescent="0.25">
      <c r="CN344" s="53"/>
    </row>
    <row r="345" spans="92:92" x14ac:dyDescent="0.25">
      <c r="CN345" s="53"/>
    </row>
    <row r="346" spans="92:92" x14ac:dyDescent="0.25">
      <c r="CN346" s="53"/>
    </row>
    <row r="347" spans="92:92" x14ac:dyDescent="0.25">
      <c r="CN347" s="53"/>
    </row>
    <row r="348" spans="92:92" x14ac:dyDescent="0.25">
      <c r="CN348" s="53"/>
    </row>
    <row r="349" spans="92:92" x14ac:dyDescent="0.25">
      <c r="CN349" s="53"/>
    </row>
    <row r="350" spans="92:92" x14ac:dyDescent="0.25">
      <c r="CN350" s="53"/>
    </row>
    <row r="351" spans="92:92" x14ac:dyDescent="0.25">
      <c r="CN351" s="53"/>
    </row>
    <row r="352" spans="92:92" x14ac:dyDescent="0.25">
      <c r="CN352" s="53"/>
    </row>
    <row r="353" spans="92:92" x14ac:dyDescent="0.25">
      <c r="CN353" s="53"/>
    </row>
    <row r="354" spans="92:92" x14ac:dyDescent="0.25">
      <c r="CN354" s="53"/>
    </row>
    <row r="355" spans="92:92" x14ac:dyDescent="0.25">
      <c r="CN355" s="53"/>
    </row>
    <row r="356" spans="92:92" x14ac:dyDescent="0.25">
      <c r="CN356" s="53"/>
    </row>
    <row r="357" spans="92:92" x14ac:dyDescent="0.25">
      <c r="CN357" s="53"/>
    </row>
    <row r="358" spans="92:92" x14ac:dyDescent="0.25">
      <c r="CN358" s="53"/>
    </row>
    <row r="359" spans="92:92" x14ac:dyDescent="0.25">
      <c r="CN359" s="53"/>
    </row>
    <row r="360" spans="92:92" x14ac:dyDescent="0.25">
      <c r="CN360" s="53"/>
    </row>
    <row r="361" spans="92:92" x14ac:dyDescent="0.25">
      <c r="CN361" s="53"/>
    </row>
    <row r="362" spans="92:92" x14ac:dyDescent="0.25">
      <c r="CN362" s="53"/>
    </row>
    <row r="363" spans="92:92" x14ac:dyDescent="0.25">
      <c r="CN363" s="53"/>
    </row>
    <row r="364" spans="92:92" x14ac:dyDescent="0.25">
      <c r="CN364" s="53"/>
    </row>
    <row r="365" spans="92:92" x14ac:dyDescent="0.25">
      <c r="CN365" s="53"/>
    </row>
    <row r="366" spans="92:92" x14ac:dyDescent="0.25">
      <c r="CN366" s="53"/>
    </row>
    <row r="367" spans="92:92" x14ac:dyDescent="0.25">
      <c r="CN367" s="53"/>
    </row>
    <row r="368" spans="92:92" x14ac:dyDescent="0.25">
      <c r="CN368" s="53"/>
    </row>
    <row r="369" spans="92:92" x14ac:dyDescent="0.25">
      <c r="CN369" s="53"/>
    </row>
    <row r="370" spans="92:92" x14ac:dyDescent="0.25">
      <c r="CN370" s="53"/>
    </row>
    <row r="371" spans="92:92" x14ac:dyDescent="0.25">
      <c r="CN371" s="53"/>
    </row>
    <row r="372" spans="92:92" x14ac:dyDescent="0.25">
      <c r="CN372" s="53"/>
    </row>
    <row r="373" spans="92:92" x14ac:dyDescent="0.25">
      <c r="CN373" s="53"/>
    </row>
    <row r="374" spans="92:92" x14ac:dyDescent="0.25">
      <c r="CN374" s="53"/>
    </row>
    <row r="375" spans="92:92" x14ac:dyDescent="0.25">
      <c r="CN375" s="53"/>
    </row>
    <row r="376" spans="92:92" x14ac:dyDescent="0.25">
      <c r="CN376" s="53"/>
    </row>
    <row r="377" spans="92:92" x14ac:dyDescent="0.25">
      <c r="CN377" s="53"/>
    </row>
    <row r="378" spans="92:92" x14ac:dyDescent="0.25">
      <c r="CN378" s="53"/>
    </row>
    <row r="379" spans="92:92" x14ac:dyDescent="0.25">
      <c r="CN379" s="53"/>
    </row>
    <row r="380" spans="92:92" x14ac:dyDescent="0.25">
      <c r="CN380" s="53"/>
    </row>
    <row r="381" spans="92:92" x14ac:dyDescent="0.25">
      <c r="CN381" s="53"/>
    </row>
    <row r="382" spans="92:92" x14ac:dyDescent="0.25">
      <c r="CN382" s="53"/>
    </row>
    <row r="383" spans="92:92" x14ac:dyDescent="0.25">
      <c r="CN383" s="53"/>
    </row>
    <row r="384" spans="92:92" x14ac:dyDescent="0.25">
      <c r="CN384" s="53"/>
    </row>
    <row r="385" spans="92:92" x14ac:dyDescent="0.25">
      <c r="CN385" s="53"/>
    </row>
    <row r="386" spans="92:92" x14ac:dyDescent="0.25">
      <c r="CN386" s="53"/>
    </row>
    <row r="387" spans="92:92" x14ac:dyDescent="0.25">
      <c r="CN387" s="53"/>
    </row>
    <row r="388" spans="92:92" x14ac:dyDescent="0.25">
      <c r="CN388" s="53"/>
    </row>
    <row r="389" spans="92:92" x14ac:dyDescent="0.25">
      <c r="CN389" s="53"/>
    </row>
    <row r="390" spans="92:92" x14ac:dyDescent="0.25">
      <c r="CN390" s="53"/>
    </row>
    <row r="391" spans="92:92" x14ac:dyDescent="0.25">
      <c r="CN391" s="53"/>
    </row>
    <row r="392" spans="92:92" x14ac:dyDescent="0.25">
      <c r="CN392" s="53"/>
    </row>
    <row r="393" spans="92:92" x14ac:dyDescent="0.25">
      <c r="CN393" s="53"/>
    </row>
    <row r="394" spans="92:92" x14ac:dyDescent="0.25">
      <c r="CN394" s="53"/>
    </row>
    <row r="395" spans="92:92" x14ac:dyDescent="0.25">
      <c r="CN395" s="53"/>
    </row>
    <row r="396" spans="92:92" x14ac:dyDescent="0.25">
      <c r="CN396" s="53"/>
    </row>
    <row r="397" spans="92:92" x14ac:dyDescent="0.25">
      <c r="CN397" s="53"/>
    </row>
    <row r="398" spans="92:92" x14ac:dyDescent="0.25">
      <c r="CN398" s="53"/>
    </row>
    <row r="399" spans="92:92" x14ac:dyDescent="0.25">
      <c r="CN399" s="53"/>
    </row>
    <row r="400" spans="92:92" x14ac:dyDescent="0.25">
      <c r="CN400" s="53"/>
    </row>
    <row r="401" spans="92:92" x14ac:dyDescent="0.25">
      <c r="CN401" s="53"/>
    </row>
    <row r="402" spans="92:92" x14ac:dyDescent="0.25">
      <c r="CN402" s="53"/>
    </row>
    <row r="403" spans="92:92" x14ac:dyDescent="0.25">
      <c r="CN403" s="53"/>
    </row>
    <row r="404" spans="92:92" x14ac:dyDescent="0.25">
      <c r="CN404" s="53"/>
    </row>
    <row r="405" spans="92:92" x14ac:dyDescent="0.25">
      <c r="CN405" s="53"/>
    </row>
    <row r="406" spans="92:92" x14ac:dyDescent="0.25">
      <c r="CN406" s="53"/>
    </row>
    <row r="407" spans="92:92" x14ac:dyDescent="0.25">
      <c r="CN407" s="53"/>
    </row>
    <row r="408" spans="92:92" x14ac:dyDescent="0.25">
      <c r="CN408" s="53"/>
    </row>
    <row r="409" spans="92:92" x14ac:dyDescent="0.25">
      <c r="CN409" s="53"/>
    </row>
    <row r="410" spans="92:92" x14ac:dyDescent="0.25">
      <c r="CN410" s="53"/>
    </row>
    <row r="411" spans="92:92" x14ac:dyDescent="0.25">
      <c r="CN411" s="53"/>
    </row>
    <row r="412" spans="92:92" x14ac:dyDescent="0.25">
      <c r="CN412" s="53"/>
    </row>
    <row r="413" spans="92:92" x14ac:dyDescent="0.25">
      <c r="CN413" s="53"/>
    </row>
    <row r="414" spans="92:92" x14ac:dyDescent="0.25">
      <c r="CN414" s="53"/>
    </row>
    <row r="415" spans="92:92" x14ac:dyDescent="0.25">
      <c r="CN415" s="53"/>
    </row>
    <row r="416" spans="92:92" x14ac:dyDescent="0.25">
      <c r="CN416" s="53"/>
    </row>
    <row r="417" spans="92:92" x14ac:dyDescent="0.25">
      <c r="CN417" s="53"/>
    </row>
    <row r="418" spans="92:92" x14ac:dyDescent="0.25">
      <c r="CN418" s="53"/>
    </row>
    <row r="419" spans="92:92" x14ac:dyDescent="0.25">
      <c r="CN419" s="53"/>
    </row>
    <row r="420" spans="92:92" x14ac:dyDescent="0.25">
      <c r="CN420" s="53"/>
    </row>
    <row r="421" spans="92:92" x14ac:dyDescent="0.25">
      <c r="CN421" s="53"/>
    </row>
    <row r="422" spans="92:92" x14ac:dyDescent="0.25">
      <c r="CN422" s="53"/>
    </row>
    <row r="423" spans="92:92" x14ac:dyDescent="0.25">
      <c r="CN423" s="53"/>
    </row>
    <row r="424" spans="92:92" x14ac:dyDescent="0.25">
      <c r="CN424" s="53"/>
    </row>
    <row r="425" spans="92:92" x14ac:dyDescent="0.25">
      <c r="CN425" s="53"/>
    </row>
    <row r="426" spans="92:92" x14ac:dyDescent="0.25">
      <c r="CN426" s="53"/>
    </row>
    <row r="427" spans="92:92" x14ac:dyDescent="0.25">
      <c r="CN427" s="53"/>
    </row>
    <row r="428" spans="92:92" x14ac:dyDescent="0.25">
      <c r="CN428" s="53"/>
    </row>
    <row r="429" spans="92:92" x14ac:dyDescent="0.25">
      <c r="CN429" s="53"/>
    </row>
    <row r="430" spans="92:92" x14ac:dyDescent="0.25">
      <c r="CN430" s="53"/>
    </row>
    <row r="431" spans="92:92" x14ac:dyDescent="0.25">
      <c r="CN431" s="53"/>
    </row>
    <row r="432" spans="92:92" x14ac:dyDescent="0.25">
      <c r="CN432" s="53"/>
    </row>
    <row r="433" spans="92:92" x14ac:dyDescent="0.25">
      <c r="CN433" s="53"/>
    </row>
    <row r="434" spans="92:92" x14ac:dyDescent="0.25">
      <c r="CN434" s="53"/>
    </row>
    <row r="435" spans="92:92" x14ac:dyDescent="0.25">
      <c r="CN435" s="53"/>
    </row>
    <row r="436" spans="92:92" x14ac:dyDescent="0.25">
      <c r="CN436" s="53"/>
    </row>
    <row r="437" spans="92:92" x14ac:dyDescent="0.25">
      <c r="CN437" s="53"/>
    </row>
    <row r="438" spans="92:92" x14ac:dyDescent="0.25">
      <c r="CN438" s="53"/>
    </row>
    <row r="439" spans="92:92" x14ac:dyDescent="0.25">
      <c r="CN439" s="53"/>
    </row>
    <row r="440" spans="92:92" x14ac:dyDescent="0.25">
      <c r="CN440" s="53"/>
    </row>
    <row r="441" spans="92:92" x14ac:dyDescent="0.25">
      <c r="CN441" s="53"/>
    </row>
    <row r="442" spans="92:92" x14ac:dyDescent="0.25">
      <c r="CN442" s="53"/>
    </row>
    <row r="443" spans="92:92" x14ac:dyDescent="0.25">
      <c r="CN443" s="53"/>
    </row>
    <row r="444" spans="92:92" x14ac:dyDescent="0.25">
      <c r="CN444" s="53"/>
    </row>
    <row r="445" spans="92:92" x14ac:dyDescent="0.25">
      <c r="CN445" s="53"/>
    </row>
    <row r="446" spans="92:92" x14ac:dyDescent="0.25">
      <c r="CN446" s="53"/>
    </row>
    <row r="447" spans="92:92" x14ac:dyDescent="0.25">
      <c r="CN447" s="53"/>
    </row>
    <row r="448" spans="92:92" x14ac:dyDescent="0.25">
      <c r="CN448" s="53"/>
    </row>
    <row r="449" spans="92:92" x14ac:dyDescent="0.25">
      <c r="CN449" s="53"/>
    </row>
    <row r="450" spans="92:92" x14ac:dyDescent="0.25">
      <c r="CN450" s="53"/>
    </row>
    <row r="451" spans="92:92" x14ac:dyDescent="0.25">
      <c r="CN451" s="53"/>
    </row>
    <row r="452" spans="92:92" x14ac:dyDescent="0.25">
      <c r="CN452" s="53"/>
    </row>
    <row r="453" spans="92:92" x14ac:dyDescent="0.25">
      <c r="CN453" s="53"/>
    </row>
    <row r="454" spans="92:92" x14ac:dyDescent="0.25">
      <c r="CN454" s="53"/>
    </row>
    <row r="455" spans="92:92" x14ac:dyDescent="0.25">
      <c r="CN455" s="53"/>
    </row>
    <row r="456" spans="92:92" x14ac:dyDescent="0.25">
      <c r="CN456" s="53"/>
    </row>
    <row r="457" spans="92:92" x14ac:dyDescent="0.25">
      <c r="CN457" s="53"/>
    </row>
    <row r="458" spans="92:92" x14ac:dyDescent="0.25">
      <c r="CN458" s="53"/>
    </row>
    <row r="459" spans="92:92" x14ac:dyDescent="0.25">
      <c r="CN459" s="53"/>
    </row>
    <row r="460" spans="92:92" x14ac:dyDescent="0.25">
      <c r="CN460" s="53"/>
    </row>
    <row r="461" spans="92:92" x14ac:dyDescent="0.25">
      <c r="CN461" s="53"/>
    </row>
    <row r="462" spans="92:92" x14ac:dyDescent="0.25">
      <c r="CN462" s="53"/>
    </row>
    <row r="463" spans="92:92" x14ac:dyDescent="0.25">
      <c r="CN463" s="53"/>
    </row>
    <row r="464" spans="92:92" x14ac:dyDescent="0.25">
      <c r="CN464" s="53"/>
    </row>
    <row r="465" spans="92:92" x14ac:dyDescent="0.25">
      <c r="CN465" s="53"/>
    </row>
    <row r="466" spans="92:92" x14ac:dyDescent="0.25">
      <c r="CN466" s="53"/>
    </row>
    <row r="467" spans="92:92" x14ac:dyDescent="0.25">
      <c r="CN467" s="53"/>
    </row>
    <row r="468" spans="92:92" x14ac:dyDescent="0.25">
      <c r="CN468" s="53"/>
    </row>
    <row r="469" spans="92:92" x14ac:dyDescent="0.25">
      <c r="CN469" s="53"/>
    </row>
    <row r="470" spans="92:92" x14ac:dyDescent="0.25">
      <c r="CN470" s="53"/>
    </row>
    <row r="471" spans="92:92" x14ac:dyDescent="0.25">
      <c r="CN471" s="53"/>
    </row>
    <row r="472" spans="92:92" x14ac:dyDescent="0.25">
      <c r="CN472" s="53"/>
    </row>
    <row r="473" spans="92:92" x14ac:dyDescent="0.25">
      <c r="CN473" s="53"/>
    </row>
    <row r="474" spans="92:92" x14ac:dyDescent="0.25">
      <c r="CN474" s="53"/>
    </row>
    <row r="475" spans="92:92" x14ac:dyDescent="0.25">
      <c r="CN475" s="53"/>
    </row>
    <row r="476" spans="92:92" x14ac:dyDescent="0.25">
      <c r="CN476" s="53"/>
    </row>
    <row r="477" spans="92:92" x14ac:dyDescent="0.25">
      <c r="CN477" s="53"/>
    </row>
    <row r="478" spans="92:92" x14ac:dyDescent="0.25">
      <c r="CN478" s="53"/>
    </row>
    <row r="479" spans="92:92" x14ac:dyDescent="0.25">
      <c r="CN479" s="53"/>
    </row>
    <row r="480" spans="92:92" x14ac:dyDescent="0.25">
      <c r="CN480" s="53"/>
    </row>
    <row r="481" spans="92:92" x14ac:dyDescent="0.25">
      <c r="CN481" s="53"/>
    </row>
    <row r="482" spans="92:92" x14ac:dyDescent="0.25">
      <c r="CN482" s="53"/>
    </row>
    <row r="483" spans="92:92" x14ac:dyDescent="0.25">
      <c r="CN483" s="53"/>
    </row>
    <row r="484" spans="92:92" x14ac:dyDescent="0.25">
      <c r="CN484" s="53"/>
    </row>
    <row r="485" spans="92:92" x14ac:dyDescent="0.25">
      <c r="CN485" s="53"/>
    </row>
    <row r="486" spans="92:92" x14ac:dyDescent="0.25">
      <c r="CN486" s="53"/>
    </row>
    <row r="487" spans="92:92" x14ac:dyDescent="0.25">
      <c r="CN487" s="53"/>
    </row>
    <row r="488" spans="92:92" x14ac:dyDescent="0.25">
      <c r="CN488" s="53"/>
    </row>
    <row r="489" spans="92:92" x14ac:dyDescent="0.25">
      <c r="CN489" s="53"/>
    </row>
    <row r="490" spans="92:92" x14ac:dyDescent="0.25">
      <c r="CN490" s="53"/>
    </row>
    <row r="491" spans="92:92" x14ac:dyDescent="0.25">
      <c r="CN491" s="53"/>
    </row>
    <row r="492" spans="92:92" x14ac:dyDescent="0.25">
      <c r="CN492" s="53"/>
    </row>
    <row r="493" spans="92:92" x14ac:dyDescent="0.25">
      <c r="CN493" s="53"/>
    </row>
    <row r="494" spans="92:92" x14ac:dyDescent="0.25">
      <c r="CN494" s="53"/>
    </row>
    <row r="495" spans="92:92" x14ac:dyDescent="0.25">
      <c r="CN495" s="53"/>
    </row>
    <row r="496" spans="92:92" x14ac:dyDescent="0.25">
      <c r="CN496" s="53"/>
    </row>
    <row r="497" spans="92:92" x14ac:dyDescent="0.25">
      <c r="CN497" s="53"/>
    </row>
    <row r="498" spans="92:92" x14ac:dyDescent="0.25">
      <c r="CN498" s="53"/>
    </row>
    <row r="499" spans="92:92" x14ac:dyDescent="0.25">
      <c r="CN499" s="53"/>
    </row>
    <row r="500" spans="92:92" x14ac:dyDescent="0.25">
      <c r="CN500" s="53"/>
    </row>
    <row r="501" spans="92:92" x14ac:dyDescent="0.25">
      <c r="CN501" s="53"/>
    </row>
    <row r="502" spans="92:92" x14ac:dyDescent="0.25">
      <c r="CN502" s="53"/>
    </row>
    <row r="503" spans="92:92" x14ac:dyDescent="0.25">
      <c r="CN503" s="53"/>
    </row>
    <row r="504" spans="92:92" x14ac:dyDescent="0.25">
      <c r="CN504" s="53"/>
    </row>
    <row r="505" spans="92:92" x14ac:dyDescent="0.25">
      <c r="CN505" s="53"/>
    </row>
    <row r="506" spans="92:92" x14ac:dyDescent="0.25">
      <c r="CN506" s="53"/>
    </row>
    <row r="507" spans="92:92" x14ac:dyDescent="0.25">
      <c r="CN507" s="53"/>
    </row>
    <row r="508" spans="92:92" x14ac:dyDescent="0.25">
      <c r="CN508" s="53"/>
    </row>
    <row r="509" spans="92:92" x14ac:dyDescent="0.25">
      <c r="CN509" s="53"/>
    </row>
    <row r="510" spans="92:92" x14ac:dyDescent="0.25">
      <c r="CN510" s="53"/>
    </row>
    <row r="511" spans="92:92" x14ac:dyDescent="0.25">
      <c r="CN511" s="53"/>
    </row>
    <row r="512" spans="92:92" x14ac:dyDescent="0.25">
      <c r="CN512" s="53"/>
    </row>
    <row r="513" spans="92:92" x14ac:dyDescent="0.25">
      <c r="CN513" s="53"/>
    </row>
    <row r="514" spans="92:92" x14ac:dyDescent="0.25">
      <c r="CN514" s="53"/>
    </row>
    <row r="515" spans="92:92" x14ac:dyDescent="0.25">
      <c r="CN515" s="53"/>
    </row>
    <row r="516" spans="92:92" x14ac:dyDescent="0.25">
      <c r="CN516" s="53"/>
    </row>
    <row r="517" spans="92:92" x14ac:dyDescent="0.25">
      <c r="CN517" s="53"/>
    </row>
    <row r="518" spans="92:92" x14ac:dyDescent="0.25">
      <c r="CN518" s="53"/>
    </row>
    <row r="519" spans="92:92" x14ac:dyDescent="0.25">
      <c r="CN519" s="53"/>
    </row>
    <row r="520" spans="92:92" x14ac:dyDescent="0.25">
      <c r="CN520" s="53"/>
    </row>
    <row r="521" spans="92:92" x14ac:dyDescent="0.25">
      <c r="CN521" s="53"/>
    </row>
    <row r="522" spans="92:92" x14ac:dyDescent="0.25">
      <c r="CN522" s="53"/>
    </row>
    <row r="523" spans="92:92" x14ac:dyDescent="0.25">
      <c r="CN523" s="53"/>
    </row>
    <row r="524" spans="92:92" x14ac:dyDescent="0.25">
      <c r="CN524" s="53"/>
    </row>
    <row r="525" spans="92:92" x14ac:dyDescent="0.25">
      <c r="CN525" s="53"/>
    </row>
    <row r="526" spans="92:92" x14ac:dyDescent="0.25">
      <c r="CN526" s="53"/>
    </row>
    <row r="527" spans="92:92" x14ac:dyDescent="0.25">
      <c r="CN527" s="53"/>
    </row>
    <row r="528" spans="92:92" x14ac:dyDescent="0.25">
      <c r="CN528" s="53"/>
    </row>
    <row r="529" spans="92:92" x14ac:dyDescent="0.25">
      <c r="CN529" s="53"/>
    </row>
    <row r="530" spans="92:92" x14ac:dyDescent="0.25">
      <c r="CN530" s="53"/>
    </row>
    <row r="531" spans="92:92" x14ac:dyDescent="0.25">
      <c r="CN531" s="53"/>
    </row>
    <row r="532" spans="92:92" x14ac:dyDescent="0.25">
      <c r="CN532" s="53"/>
    </row>
    <row r="533" spans="92:92" x14ac:dyDescent="0.25">
      <c r="CN533" s="53"/>
    </row>
    <row r="534" spans="92:92" x14ac:dyDescent="0.25">
      <c r="CN534" s="53"/>
    </row>
    <row r="535" spans="92:92" x14ac:dyDescent="0.25">
      <c r="CN535" s="53"/>
    </row>
    <row r="536" spans="92:92" x14ac:dyDescent="0.25">
      <c r="CN536" s="53"/>
    </row>
    <row r="537" spans="92:92" x14ac:dyDescent="0.25">
      <c r="CN537" s="53"/>
    </row>
    <row r="538" spans="92:92" x14ac:dyDescent="0.25">
      <c r="CN538" s="53"/>
    </row>
    <row r="539" spans="92:92" x14ac:dyDescent="0.25">
      <c r="CN539" s="53"/>
    </row>
    <row r="540" spans="92:92" x14ac:dyDescent="0.25">
      <c r="CN540" s="53"/>
    </row>
    <row r="541" spans="92:92" x14ac:dyDescent="0.25">
      <c r="CN541" s="53"/>
    </row>
    <row r="542" spans="92:92" x14ac:dyDescent="0.25">
      <c r="CN542" s="53"/>
    </row>
    <row r="543" spans="92:92" x14ac:dyDescent="0.25">
      <c r="CN543" s="53"/>
    </row>
    <row r="544" spans="92:92" x14ac:dyDescent="0.25">
      <c r="CN544" s="53"/>
    </row>
    <row r="545" spans="92:92" x14ac:dyDescent="0.25">
      <c r="CN545" s="53"/>
    </row>
    <row r="546" spans="92:92" x14ac:dyDescent="0.25">
      <c r="CN546" s="53"/>
    </row>
    <row r="547" spans="92:92" x14ac:dyDescent="0.25">
      <c r="CN547" s="53"/>
    </row>
    <row r="548" spans="92:92" x14ac:dyDescent="0.25">
      <c r="CN548" s="53"/>
    </row>
    <row r="549" spans="92:92" x14ac:dyDescent="0.25">
      <c r="CN549" s="53"/>
    </row>
    <row r="550" spans="92:92" x14ac:dyDescent="0.25">
      <c r="CN550" s="53"/>
    </row>
    <row r="551" spans="92:92" x14ac:dyDescent="0.25">
      <c r="CN551" s="53"/>
    </row>
    <row r="552" spans="92:92" x14ac:dyDescent="0.25">
      <c r="CN552" s="53"/>
    </row>
    <row r="553" spans="92:92" x14ac:dyDescent="0.25">
      <c r="CN553" s="53"/>
    </row>
    <row r="554" spans="92:92" x14ac:dyDescent="0.25">
      <c r="CN554" s="53"/>
    </row>
    <row r="555" spans="92:92" x14ac:dyDescent="0.25">
      <c r="CN555" s="53"/>
    </row>
    <row r="556" spans="92:92" x14ac:dyDescent="0.25">
      <c r="CN556" s="53"/>
    </row>
    <row r="557" spans="92:92" x14ac:dyDescent="0.25">
      <c r="CN557" s="53"/>
    </row>
    <row r="558" spans="92:92" x14ac:dyDescent="0.25">
      <c r="CN558" s="53"/>
    </row>
    <row r="559" spans="92:92" x14ac:dyDescent="0.25">
      <c r="CN559" s="53"/>
    </row>
    <row r="560" spans="92:92" x14ac:dyDescent="0.25">
      <c r="CN560" s="53"/>
    </row>
    <row r="561" spans="92:92" x14ac:dyDescent="0.25">
      <c r="CN561" s="53"/>
    </row>
    <row r="562" spans="92:92" x14ac:dyDescent="0.25">
      <c r="CN562" s="53"/>
    </row>
    <row r="563" spans="92:92" x14ac:dyDescent="0.25">
      <c r="CN563" s="53"/>
    </row>
    <row r="564" spans="92:92" x14ac:dyDescent="0.25">
      <c r="CN564" s="53"/>
    </row>
    <row r="565" spans="92:92" x14ac:dyDescent="0.25">
      <c r="CN565" s="53"/>
    </row>
    <row r="566" spans="92:92" x14ac:dyDescent="0.25">
      <c r="CN566" s="53"/>
    </row>
    <row r="567" spans="92:92" x14ac:dyDescent="0.25">
      <c r="CN567" s="53"/>
    </row>
    <row r="568" spans="92:92" x14ac:dyDescent="0.25">
      <c r="CN568" s="53"/>
    </row>
    <row r="569" spans="92:92" x14ac:dyDescent="0.25">
      <c r="CN569" s="53"/>
    </row>
    <row r="570" spans="92:92" x14ac:dyDescent="0.25">
      <c r="CN570" s="53"/>
    </row>
    <row r="571" spans="92:92" x14ac:dyDescent="0.25">
      <c r="CN571" s="53"/>
    </row>
    <row r="572" spans="92:92" x14ac:dyDescent="0.25">
      <c r="CN572" s="53"/>
    </row>
    <row r="573" spans="92:92" x14ac:dyDescent="0.25">
      <c r="CN573" s="53"/>
    </row>
    <row r="574" spans="92:92" x14ac:dyDescent="0.25">
      <c r="CN574" s="53"/>
    </row>
    <row r="575" spans="92:92" x14ac:dyDescent="0.25">
      <c r="CN575" s="53"/>
    </row>
    <row r="576" spans="92:92" x14ac:dyDescent="0.25">
      <c r="CN576" s="53"/>
    </row>
    <row r="577" spans="92:92" x14ac:dyDescent="0.25">
      <c r="CN577" s="53"/>
    </row>
    <row r="578" spans="92:92" x14ac:dyDescent="0.25">
      <c r="CN578" s="53"/>
    </row>
    <row r="579" spans="92:92" x14ac:dyDescent="0.25">
      <c r="CN579" s="53"/>
    </row>
    <row r="580" spans="92:92" x14ac:dyDescent="0.25">
      <c r="CN580" s="53"/>
    </row>
    <row r="581" spans="92:92" x14ac:dyDescent="0.25">
      <c r="CN581" s="53"/>
    </row>
    <row r="582" spans="92:92" x14ac:dyDescent="0.25">
      <c r="CN582" s="53"/>
    </row>
    <row r="583" spans="92:92" x14ac:dyDescent="0.25">
      <c r="CN583" s="53"/>
    </row>
    <row r="584" spans="92:92" x14ac:dyDescent="0.25">
      <c r="CN584" s="53"/>
    </row>
    <row r="585" spans="92:92" x14ac:dyDescent="0.25">
      <c r="CN585" s="53"/>
    </row>
    <row r="586" spans="92:92" x14ac:dyDescent="0.25">
      <c r="CN586" s="53"/>
    </row>
    <row r="587" spans="92:92" x14ac:dyDescent="0.25">
      <c r="CN587" s="53"/>
    </row>
    <row r="588" spans="92:92" x14ac:dyDescent="0.25">
      <c r="CN588" s="53"/>
    </row>
    <row r="589" spans="92:92" x14ac:dyDescent="0.25">
      <c r="CN589" s="53"/>
    </row>
    <row r="590" spans="92:92" x14ac:dyDescent="0.25">
      <c r="CN590" s="53"/>
    </row>
    <row r="591" spans="92:92" x14ac:dyDescent="0.25">
      <c r="CN591" s="53"/>
    </row>
    <row r="592" spans="92:92" x14ac:dyDescent="0.25">
      <c r="CN592" s="53"/>
    </row>
    <row r="593" spans="92:92" x14ac:dyDescent="0.25">
      <c r="CN593" s="53"/>
    </row>
    <row r="594" spans="92:92" x14ac:dyDescent="0.25">
      <c r="CN594" s="53"/>
    </row>
    <row r="595" spans="92:92" x14ac:dyDescent="0.25">
      <c r="CN595" s="53"/>
    </row>
    <row r="596" spans="92:92" x14ac:dyDescent="0.25">
      <c r="CN596" s="53"/>
    </row>
    <row r="597" spans="92:92" x14ac:dyDescent="0.25">
      <c r="CN597" s="53"/>
    </row>
    <row r="598" spans="92:92" x14ac:dyDescent="0.25">
      <c r="CN598" s="53"/>
    </row>
    <row r="599" spans="92:92" x14ac:dyDescent="0.25">
      <c r="CN599" s="53"/>
    </row>
    <row r="600" spans="92:92" x14ac:dyDescent="0.25">
      <c r="CN600" s="53"/>
    </row>
    <row r="601" spans="92:92" x14ac:dyDescent="0.25">
      <c r="CN601" s="53"/>
    </row>
    <row r="602" spans="92:92" x14ac:dyDescent="0.25">
      <c r="CN602" s="53"/>
    </row>
    <row r="603" spans="92:92" x14ac:dyDescent="0.25">
      <c r="CN603" s="53"/>
    </row>
    <row r="604" spans="92:92" x14ac:dyDescent="0.25">
      <c r="CN604" s="53"/>
    </row>
    <row r="605" spans="92:92" x14ac:dyDescent="0.25">
      <c r="CN605" s="53"/>
    </row>
    <row r="606" spans="92:92" x14ac:dyDescent="0.25">
      <c r="CN606" s="53"/>
    </row>
    <row r="607" spans="92:92" x14ac:dyDescent="0.25">
      <c r="CN607" s="53"/>
    </row>
    <row r="608" spans="92:92" x14ac:dyDescent="0.25">
      <c r="CN608" s="53"/>
    </row>
    <row r="609" spans="92:92" x14ac:dyDescent="0.25">
      <c r="CN609" s="53"/>
    </row>
    <row r="610" spans="92:92" x14ac:dyDescent="0.25">
      <c r="CN610" s="53"/>
    </row>
    <row r="611" spans="92:92" x14ac:dyDescent="0.25">
      <c r="CN611" s="53"/>
    </row>
    <row r="612" spans="92:92" x14ac:dyDescent="0.25">
      <c r="CN612" s="53"/>
    </row>
    <row r="613" spans="92:92" x14ac:dyDescent="0.25">
      <c r="CN613" s="53"/>
    </row>
    <row r="614" spans="92:92" x14ac:dyDescent="0.25">
      <c r="CN614" s="53"/>
    </row>
    <row r="615" spans="92:92" x14ac:dyDescent="0.25">
      <c r="CN615" s="53"/>
    </row>
    <row r="616" spans="92:92" x14ac:dyDescent="0.25">
      <c r="CN616" s="53"/>
    </row>
    <row r="617" spans="92:92" x14ac:dyDescent="0.25">
      <c r="CN617" s="53"/>
    </row>
    <row r="618" spans="92:92" x14ac:dyDescent="0.25">
      <c r="CN618" s="53"/>
    </row>
    <row r="619" spans="92:92" x14ac:dyDescent="0.25">
      <c r="CN619" s="53"/>
    </row>
    <row r="620" spans="92:92" x14ac:dyDescent="0.25">
      <c r="CN620" s="53"/>
    </row>
    <row r="621" spans="92:92" x14ac:dyDescent="0.25">
      <c r="CN621" s="53"/>
    </row>
    <row r="622" spans="92:92" x14ac:dyDescent="0.25">
      <c r="CN622" s="53"/>
    </row>
    <row r="623" spans="92:92" x14ac:dyDescent="0.25">
      <c r="CN623" s="53"/>
    </row>
    <row r="624" spans="92:92" x14ac:dyDescent="0.25">
      <c r="CN624" s="53"/>
    </row>
    <row r="625" spans="92:92" x14ac:dyDescent="0.25">
      <c r="CN625" s="53"/>
    </row>
    <row r="626" spans="92:92" x14ac:dyDescent="0.25">
      <c r="CN626" s="53"/>
    </row>
    <row r="627" spans="92:92" x14ac:dyDescent="0.25">
      <c r="CN627" s="53"/>
    </row>
    <row r="628" spans="92:92" x14ac:dyDescent="0.25">
      <c r="CN628" s="53"/>
    </row>
    <row r="629" spans="92:92" x14ac:dyDescent="0.25">
      <c r="CN629" s="53"/>
    </row>
    <row r="630" spans="92:92" x14ac:dyDescent="0.25">
      <c r="CN630" s="53"/>
    </row>
    <row r="631" spans="92:92" x14ac:dyDescent="0.25">
      <c r="CN631" s="53"/>
    </row>
    <row r="632" spans="92:92" x14ac:dyDescent="0.25">
      <c r="CN632" s="53"/>
    </row>
    <row r="633" spans="92:92" x14ac:dyDescent="0.25">
      <c r="CN633" s="53"/>
    </row>
    <row r="634" spans="92:92" x14ac:dyDescent="0.25">
      <c r="CN634" s="53"/>
    </row>
    <row r="635" spans="92:92" x14ac:dyDescent="0.25">
      <c r="CN635" s="53"/>
    </row>
    <row r="636" spans="92:92" x14ac:dyDescent="0.25">
      <c r="CN636" s="53"/>
    </row>
    <row r="637" spans="92:92" x14ac:dyDescent="0.25">
      <c r="CN637" s="53"/>
    </row>
    <row r="638" spans="92:92" x14ac:dyDescent="0.25">
      <c r="CN638" s="53"/>
    </row>
    <row r="639" spans="92:92" x14ac:dyDescent="0.25">
      <c r="CN639" s="53"/>
    </row>
    <row r="640" spans="92:92" x14ac:dyDescent="0.25">
      <c r="CN640" s="53"/>
    </row>
    <row r="641" spans="92:92" x14ac:dyDescent="0.25">
      <c r="CN641" s="53"/>
    </row>
    <row r="642" spans="92:92" x14ac:dyDescent="0.25">
      <c r="CN642" s="53"/>
    </row>
    <row r="643" spans="92:92" x14ac:dyDescent="0.25">
      <c r="CN643" s="53"/>
    </row>
    <row r="644" spans="92:92" x14ac:dyDescent="0.25">
      <c r="CN644" s="53"/>
    </row>
    <row r="645" spans="92:92" x14ac:dyDescent="0.25">
      <c r="CN645" s="53"/>
    </row>
    <row r="646" spans="92:92" x14ac:dyDescent="0.25">
      <c r="CN646" s="53"/>
    </row>
    <row r="647" spans="92:92" x14ac:dyDescent="0.25">
      <c r="CN647" s="53"/>
    </row>
    <row r="648" spans="92:92" x14ac:dyDescent="0.25">
      <c r="CN648" s="53"/>
    </row>
    <row r="649" spans="92:92" x14ac:dyDescent="0.25">
      <c r="CN649" s="53"/>
    </row>
    <row r="650" spans="92:92" x14ac:dyDescent="0.25">
      <c r="CN650" s="53"/>
    </row>
    <row r="651" spans="92:92" x14ac:dyDescent="0.25">
      <c r="CN651" s="53"/>
    </row>
    <row r="652" spans="92:92" x14ac:dyDescent="0.25">
      <c r="CN652" s="53"/>
    </row>
    <row r="653" spans="92:92" x14ac:dyDescent="0.25">
      <c r="CN653" s="53"/>
    </row>
    <row r="654" spans="92:92" x14ac:dyDescent="0.25">
      <c r="CN654" s="53"/>
    </row>
    <row r="655" spans="92:92" x14ac:dyDescent="0.25">
      <c r="CN655" s="53"/>
    </row>
    <row r="656" spans="92:92" x14ac:dyDescent="0.25">
      <c r="CN656" s="53"/>
    </row>
    <row r="657" spans="92:92" x14ac:dyDescent="0.25">
      <c r="CN657" s="53"/>
    </row>
    <row r="658" spans="92:92" x14ac:dyDescent="0.25">
      <c r="CN658" s="53"/>
    </row>
    <row r="659" spans="92:92" x14ac:dyDescent="0.25">
      <c r="CN659" s="53"/>
    </row>
    <row r="660" spans="92:92" x14ac:dyDescent="0.25">
      <c r="CN660" s="53"/>
    </row>
    <row r="661" spans="92:92" x14ac:dyDescent="0.25">
      <c r="CN661" s="53"/>
    </row>
    <row r="662" spans="92:92" x14ac:dyDescent="0.25">
      <c r="CN662" s="53"/>
    </row>
    <row r="663" spans="92:92" x14ac:dyDescent="0.25">
      <c r="CN663" s="53"/>
    </row>
    <row r="664" spans="92:92" x14ac:dyDescent="0.25">
      <c r="CN664" s="53"/>
    </row>
    <row r="665" spans="92:92" x14ac:dyDescent="0.25">
      <c r="CN665" s="53"/>
    </row>
    <row r="666" spans="92:92" x14ac:dyDescent="0.25">
      <c r="CN666" s="53"/>
    </row>
    <row r="667" spans="92:92" x14ac:dyDescent="0.25">
      <c r="CN667" s="53"/>
    </row>
    <row r="668" spans="92:92" x14ac:dyDescent="0.25">
      <c r="CN668" s="53"/>
    </row>
    <row r="669" spans="92:92" x14ac:dyDescent="0.25">
      <c r="CN669" s="53"/>
    </row>
    <row r="670" spans="92:92" x14ac:dyDescent="0.25">
      <c r="CN670" s="53"/>
    </row>
    <row r="671" spans="92:92" x14ac:dyDescent="0.25">
      <c r="CN671" s="53"/>
    </row>
    <row r="672" spans="92:92" x14ac:dyDescent="0.25">
      <c r="CN672" s="53"/>
    </row>
    <row r="673" spans="92:92" x14ac:dyDescent="0.25">
      <c r="CN673" s="53"/>
    </row>
    <row r="674" spans="92:92" x14ac:dyDescent="0.25">
      <c r="CN674" s="53"/>
    </row>
    <row r="675" spans="92:92" x14ac:dyDescent="0.25">
      <c r="CN675" s="53"/>
    </row>
    <row r="676" spans="92:92" x14ac:dyDescent="0.25">
      <c r="CN676" s="53"/>
    </row>
    <row r="677" spans="92:92" x14ac:dyDescent="0.25">
      <c r="CN677" s="53"/>
    </row>
    <row r="678" spans="92:92" x14ac:dyDescent="0.25">
      <c r="CN678" s="53"/>
    </row>
    <row r="679" spans="92:92" x14ac:dyDescent="0.25">
      <c r="CN679" s="53"/>
    </row>
    <row r="680" spans="92:92" x14ac:dyDescent="0.25">
      <c r="CN680" s="53"/>
    </row>
    <row r="681" spans="92:92" x14ac:dyDescent="0.25">
      <c r="CN681" s="53"/>
    </row>
    <row r="682" spans="92:92" x14ac:dyDescent="0.25">
      <c r="CN682" s="53"/>
    </row>
    <row r="683" spans="92:92" x14ac:dyDescent="0.25">
      <c r="CN683" s="53"/>
    </row>
    <row r="684" spans="92:92" x14ac:dyDescent="0.25">
      <c r="CN684" s="53"/>
    </row>
    <row r="685" spans="92:92" x14ac:dyDescent="0.25">
      <c r="CN685" s="53"/>
    </row>
    <row r="686" spans="92:92" x14ac:dyDescent="0.25">
      <c r="CN686" s="53"/>
    </row>
    <row r="687" spans="92:92" x14ac:dyDescent="0.25">
      <c r="CN687" s="53"/>
    </row>
    <row r="688" spans="92:92" x14ac:dyDescent="0.25">
      <c r="CN688" s="53"/>
    </row>
    <row r="689" spans="92:92" x14ac:dyDescent="0.25">
      <c r="CN689" s="53"/>
    </row>
    <row r="690" spans="92:92" x14ac:dyDescent="0.25">
      <c r="CN690" s="53"/>
    </row>
    <row r="691" spans="92:92" x14ac:dyDescent="0.25">
      <c r="CN691" s="53"/>
    </row>
    <row r="692" spans="92:92" x14ac:dyDescent="0.25">
      <c r="CN692" s="53"/>
    </row>
    <row r="693" spans="92:92" x14ac:dyDescent="0.25">
      <c r="CN693" s="53"/>
    </row>
    <row r="694" spans="92:92" x14ac:dyDescent="0.25">
      <c r="CN694" s="53"/>
    </row>
    <row r="695" spans="92:92" x14ac:dyDescent="0.25">
      <c r="CN695" s="53"/>
    </row>
    <row r="696" spans="92:92" x14ac:dyDescent="0.25">
      <c r="CN696" s="53"/>
    </row>
    <row r="697" spans="92:92" x14ac:dyDescent="0.25">
      <c r="CN697" s="53"/>
    </row>
    <row r="698" spans="92:92" x14ac:dyDescent="0.25">
      <c r="CN698" s="53"/>
    </row>
    <row r="699" spans="92:92" x14ac:dyDescent="0.25">
      <c r="CN699" s="53"/>
    </row>
    <row r="700" spans="92:92" x14ac:dyDescent="0.25">
      <c r="CN700" s="53"/>
    </row>
    <row r="701" spans="92:92" x14ac:dyDescent="0.25">
      <c r="CN701" s="53"/>
    </row>
    <row r="702" spans="92:92" x14ac:dyDescent="0.25">
      <c r="CN702" s="53"/>
    </row>
    <row r="703" spans="92:92" x14ac:dyDescent="0.25">
      <c r="CN703" s="53"/>
    </row>
    <row r="704" spans="92:92" x14ac:dyDescent="0.25">
      <c r="CN704" s="53"/>
    </row>
    <row r="705" spans="92:92" x14ac:dyDescent="0.25">
      <c r="CN705" s="53"/>
    </row>
    <row r="706" spans="92:92" x14ac:dyDescent="0.25">
      <c r="CN706" s="53"/>
    </row>
    <row r="707" spans="92:92" x14ac:dyDescent="0.25">
      <c r="CN707" s="53"/>
    </row>
    <row r="708" spans="92:92" x14ac:dyDescent="0.25">
      <c r="CN708" s="53"/>
    </row>
    <row r="709" spans="92:92" x14ac:dyDescent="0.25">
      <c r="CN709" s="53"/>
    </row>
    <row r="710" spans="92:92" x14ac:dyDescent="0.25">
      <c r="CN710" s="53"/>
    </row>
    <row r="711" spans="92:92" x14ac:dyDescent="0.25">
      <c r="CN711" s="53"/>
    </row>
    <row r="712" spans="92:92" x14ac:dyDescent="0.25">
      <c r="CN712" s="53"/>
    </row>
    <row r="713" spans="92:92" x14ac:dyDescent="0.25">
      <c r="CN713" s="53"/>
    </row>
    <row r="714" spans="92:92" x14ac:dyDescent="0.25">
      <c r="CN714" s="53"/>
    </row>
    <row r="715" spans="92:92" x14ac:dyDescent="0.25">
      <c r="CN715" s="53"/>
    </row>
    <row r="716" spans="92:92" x14ac:dyDescent="0.25">
      <c r="CN716" s="53"/>
    </row>
    <row r="717" spans="92:92" x14ac:dyDescent="0.25">
      <c r="CN717" s="53"/>
    </row>
    <row r="718" spans="92:92" x14ac:dyDescent="0.25">
      <c r="CN718" s="53"/>
    </row>
    <row r="719" spans="92:92" x14ac:dyDescent="0.25">
      <c r="CN719" s="53"/>
    </row>
    <row r="720" spans="92:92" x14ac:dyDescent="0.25">
      <c r="CN720" s="53"/>
    </row>
    <row r="721" spans="92:92" x14ac:dyDescent="0.25">
      <c r="CN721" s="53"/>
    </row>
    <row r="722" spans="92:92" x14ac:dyDescent="0.25">
      <c r="CN722" s="53"/>
    </row>
    <row r="723" spans="92:92" x14ac:dyDescent="0.25">
      <c r="CN723" s="53"/>
    </row>
    <row r="724" spans="92:92" x14ac:dyDescent="0.25">
      <c r="CN724" s="53"/>
    </row>
    <row r="725" spans="92:92" x14ac:dyDescent="0.25">
      <c r="CN725" s="53"/>
    </row>
    <row r="726" spans="92:92" x14ac:dyDescent="0.25">
      <c r="CN726" s="53"/>
    </row>
    <row r="727" spans="92:92" x14ac:dyDescent="0.25">
      <c r="CN727" s="53"/>
    </row>
    <row r="728" spans="92:92" x14ac:dyDescent="0.25">
      <c r="CN728" s="53"/>
    </row>
    <row r="729" spans="92:92" x14ac:dyDescent="0.25">
      <c r="CN729" s="53"/>
    </row>
    <row r="730" spans="92:92" x14ac:dyDescent="0.25">
      <c r="CN730" s="53"/>
    </row>
    <row r="731" spans="92:92" x14ac:dyDescent="0.25">
      <c r="CN731" s="53"/>
    </row>
    <row r="732" spans="92:92" x14ac:dyDescent="0.25">
      <c r="CN732" s="53"/>
    </row>
    <row r="733" spans="92:92" x14ac:dyDescent="0.25">
      <c r="CN733" s="53"/>
    </row>
    <row r="734" spans="92:92" x14ac:dyDescent="0.25">
      <c r="CN734" s="53"/>
    </row>
    <row r="735" spans="92:92" x14ac:dyDescent="0.25">
      <c r="CN735" s="53"/>
    </row>
    <row r="736" spans="92:92" x14ac:dyDescent="0.25">
      <c r="CN736" s="53"/>
    </row>
    <row r="737" spans="92:92" x14ac:dyDescent="0.25">
      <c r="CN737" s="53"/>
    </row>
    <row r="738" spans="92:92" x14ac:dyDescent="0.25">
      <c r="CN738" s="53"/>
    </row>
    <row r="739" spans="92:92" x14ac:dyDescent="0.25">
      <c r="CN739" s="53"/>
    </row>
    <row r="740" spans="92:92" x14ac:dyDescent="0.25">
      <c r="CN740" s="53"/>
    </row>
    <row r="741" spans="92:92" x14ac:dyDescent="0.25">
      <c r="CN741" s="53"/>
    </row>
    <row r="742" spans="92:92" x14ac:dyDescent="0.25">
      <c r="CN742" s="53"/>
    </row>
    <row r="743" spans="92:92" x14ac:dyDescent="0.25">
      <c r="CN743" s="53"/>
    </row>
    <row r="744" spans="92:92" x14ac:dyDescent="0.25">
      <c r="CN744" s="53"/>
    </row>
    <row r="745" spans="92:92" x14ac:dyDescent="0.25">
      <c r="CN745" s="53"/>
    </row>
    <row r="746" spans="92:92" x14ac:dyDescent="0.25">
      <c r="CN746" s="53"/>
    </row>
    <row r="747" spans="92:92" x14ac:dyDescent="0.25">
      <c r="CN747" s="53"/>
    </row>
    <row r="748" spans="92:92" x14ac:dyDescent="0.25">
      <c r="CN748" s="53"/>
    </row>
    <row r="749" spans="92:92" x14ac:dyDescent="0.25">
      <c r="CN749" s="53"/>
    </row>
    <row r="750" spans="92:92" x14ac:dyDescent="0.25">
      <c r="CN750" s="53"/>
    </row>
    <row r="751" spans="92:92" x14ac:dyDescent="0.25">
      <c r="CN751" s="53"/>
    </row>
    <row r="752" spans="92:92" x14ac:dyDescent="0.25">
      <c r="CN752" s="53"/>
    </row>
    <row r="753" spans="92:92" x14ac:dyDescent="0.25">
      <c r="CN753" s="53"/>
    </row>
    <row r="754" spans="92:92" x14ac:dyDescent="0.25">
      <c r="CN754" s="53"/>
    </row>
    <row r="755" spans="92:92" x14ac:dyDescent="0.25">
      <c r="CN755" s="53"/>
    </row>
    <row r="756" spans="92:92" x14ac:dyDescent="0.25">
      <c r="CN756" s="53"/>
    </row>
    <row r="757" spans="92:92" x14ac:dyDescent="0.25">
      <c r="CN757" s="53"/>
    </row>
    <row r="758" spans="92:92" x14ac:dyDescent="0.25">
      <c r="CN758" s="53"/>
    </row>
    <row r="759" spans="92:92" x14ac:dyDescent="0.25">
      <c r="CN759" s="53"/>
    </row>
    <row r="760" spans="92:92" x14ac:dyDescent="0.25">
      <c r="CN760" s="53"/>
    </row>
    <row r="761" spans="92:92" x14ac:dyDescent="0.25">
      <c r="CN761" s="53"/>
    </row>
    <row r="762" spans="92:92" x14ac:dyDescent="0.25">
      <c r="CN762" s="53"/>
    </row>
    <row r="763" spans="92:92" x14ac:dyDescent="0.25">
      <c r="CN763" s="53"/>
    </row>
    <row r="764" spans="92:92" x14ac:dyDescent="0.25">
      <c r="CN764" s="53"/>
    </row>
    <row r="765" spans="92:92" x14ac:dyDescent="0.25">
      <c r="CN765" s="53"/>
    </row>
    <row r="766" spans="92:92" x14ac:dyDescent="0.25">
      <c r="CN766" s="53"/>
    </row>
    <row r="767" spans="92:92" x14ac:dyDescent="0.25">
      <c r="CN767" s="53"/>
    </row>
    <row r="768" spans="92:92" x14ac:dyDescent="0.25">
      <c r="CN768" s="53"/>
    </row>
    <row r="769" spans="92:92" x14ac:dyDescent="0.25">
      <c r="CN769" s="53"/>
    </row>
    <row r="770" spans="92:92" x14ac:dyDescent="0.25">
      <c r="CN770" s="53"/>
    </row>
    <row r="771" spans="92:92" x14ac:dyDescent="0.25">
      <c r="CN771" s="53"/>
    </row>
    <row r="772" spans="92:92" x14ac:dyDescent="0.25">
      <c r="CN772" s="53"/>
    </row>
    <row r="773" spans="92:92" x14ac:dyDescent="0.25">
      <c r="CN773" s="53"/>
    </row>
    <row r="774" spans="92:92" x14ac:dyDescent="0.25">
      <c r="CN774" s="53"/>
    </row>
    <row r="775" spans="92:92" x14ac:dyDescent="0.25">
      <c r="CN775" s="53"/>
    </row>
    <row r="776" spans="92:92" x14ac:dyDescent="0.25">
      <c r="CN776" s="53"/>
    </row>
    <row r="777" spans="92:92" x14ac:dyDescent="0.25">
      <c r="CN777" s="53"/>
    </row>
    <row r="778" spans="92:92" x14ac:dyDescent="0.25">
      <c r="CN778" s="53"/>
    </row>
    <row r="779" spans="92:92" x14ac:dyDescent="0.25">
      <c r="CN779" s="53"/>
    </row>
    <row r="780" spans="92:92" x14ac:dyDescent="0.25">
      <c r="CN780" s="53"/>
    </row>
    <row r="781" spans="92:92" x14ac:dyDescent="0.25">
      <c r="CN781" s="53"/>
    </row>
    <row r="782" spans="92:92" x14ac:dyDescent="0.25">
      <c r="CN782" s="53"/>
    </row>
    <row r="783" spans="92:92" x14ac:dyDescent="0.25">
      <c r="CN783" s="53"/>
    </row>
    <row r="784" spans="92:92" x14ac:dyDescent="0.25">
      <c r="CN784" s="53"/>
    </row>
    <row r="785" spans="92:92" x14ac:dyDescent="0.25">
      <c r="CN785" s="53"/>
    </row>
    <row r="786" spans="92:92" x14ac:dyDescent="0.25">
      <c r="CN786" s="53"/>
    </row>
    <row r="787" spans="92:92" x14ac:dyDescent="0.25">
      <c r="CN787" s="53"/>
    </row>
    <row r="788" spans="92:92" x14ac:dyDescent="0.25">
      <c r="CN788" s="53"/>
    </row>
    <row r="789" spans="92:92" x14ac:dyDescent="0.25">
      <c r="CN789" s="53"/>
    </row>
    <row r="790" spans="92:92" x14ac:dyDescent="0.25">
      <c r="CN790" s="53"/>
    </row>
    <row r="791" spans="92:92" x14ac:dyDescent="0.25">
      <c r="CN791" s="53"/>
    </row>
    <row r="792" spans="92:92" x14ac:dyDescent="0.25">
      <c r="CN792" s="53"/>
    </row>
    <row r="793" spans="92:92" x14ac:dyDescent="0.25">
      <c r="CN793" s="53"/>
    </row>
    <row r="794" spans="92:92" x14ac:dyDescent="0.25">
      <c r="CN794" s="53"/>
    </row>
    <row r="795" spans="92:92" x14ac:dyDescent="0.25">
      <c r="CN795" s="53"/>
    </row>
    <row r="796" spans="92:92" x14ac:dyDescent="0.25">
      <c r="CN796" s="53"/>
    </row>
    <row r="797" spans="92:92" x14ac:dyDescent="0.25">
      <c r="CN797" s="53"/>
    </row>
    <row r="798" spans="92:92" x14ac:dyDescent="0.25">
      <c r="CN798" s="53"/>
    </row>
    <row r="799" spans="92:92" x14ac:dyDescent="0.25">
      <c r="CN799" s="53"/>
    </row>
    <row r="800" spans="92:92" x14ac:dyDescent="0.25">
      <c r="CN800" s="53"/>
    </row>
    <row r="801" spans="92:92" x14ac:dyDescent="0.25">
      <c r="CN801" s="53"/>
    </row>
    <row r="802" spans="92:92" x14ac:dyDescent="0.25">
      <c r="CN802" s="53"/>
    </row>
    <row r="803" spans="92:92" x14ac:dyDescent="0.25">
      <c r="CN803" s="53"/>
    </row>
    <row r="804" spans="92:92" x14ac:dyDescent="0.25">
      <c r="CN804" s="53"/>
    </row>
    <row r="805" spans="92:92" x14ac:dyDescent="0.25">
      <c r="CN805" s="53"/>
    </row>
    <row r="806" spans="92:92" x14ac:dyDescent="0.25">
      <c r="CN806" s="53"/>
    </row>
    <row r="807" spans="92:92" x14ac:dyDescent="0.25">
      <c r="CN807" s="53"/>
    </row>
    <row r="808" spans="92:92" x14ac:dyDescent="0.25">
      <c r="CN808" s="53"/>
    </row>
    <row r="809" spans="92:92" x14ac:dyDescent="0.25">
      <c r="CN809" s="53"/>
    </row>
    <row r="810" spans="92:92" x14ac:dyDescent="0.25">
      <c r="CN810" s="53"/>
    </row>
    <row r="811" spans="92:92" x14ac:dyDescent="0.25">
      <c r="CN811" s="53"/>
    </row>
    <row r="812" spans="92:92" x14ac:dyDescent="0.25">
      <c r="CN812" s="53"/>
    </row>
    <row r="813" spans="92:92" x14ac:dyDescent="0.25">
      <c r="CN813" s="53"/>
    </row>
    <row r="814" spans="92:92" x14ac:dyDescent="0.25">
      <c r="CN814" s="53"/>
    </row>
    <row r="815" spans="92:92" x14ac:dyDescent="0.25">
      <c r="CN815" s="53"/>
    </row>
    <row r="816" spans="92:92" x14ac:dyDescent="0.25">
      <c r="CN816" s="53"/>
    </row>
    <row r="817" spans="92:92" x14ac:dyDescent="0.25">
      <c r="CN817" s="53"/>
    </row>
    <row r="818" spans="92:92" x14ac:dyDescent="0.25">
      <c r="CN818" s="53"/>
    </row>
    <row r="819" spans="92:92" x14ac:dyDescent="0.25">
      <c r="CN819" s="53"/>
    </row>
    <row r="820" spans="92:92" x14ac:dyDescent="0.25">
      <c r="CN820" s="53"/>
    </row>
    <row r="821" spans="92:92" x14ac:dyDescent="0.25">
      <c r="CN821" s="53"/>
    </row>
    <row r="822" spans="92:92" x14ac:dyDescent="0.25">
      <c r="CN822" s="53"/>
    </row>
    <row r="823" spans="92:92" x14ac:dyDescent="0.25">
      <c r="CN823" s="53"/>
    </row>
    <row r="824" spans="92:92" x14ac:dyDescent="0.25">
      <c r="CN824" s="53"/>
    </row>
    <row r="825" spans="92:92" x14ac:dyDescent="0.25">
      <c r="CN825" s="53"/>
    </row>
    <row r="826" spans="92:92" x14ac:dyDescent="0.25">
      <c r="CN826" s="53"/>
    </row>
    <row r="827" spans="92:92" x14ac:dyDescent="0.25">
      <c r="CN827" s="53"/>
    </row>
    <row r="828" spans="92:92" x14ac:dyDescent="0.25">
      <c r="CN828" s="53"/>
    </row>
    <row r="829" spans="92:92" x14ac:dyDescent="0.25">
      <c r="CN829" s="53"/>
    </row>
    <row r="830" spans="92:92" x14ac:dyDescent="0.25">
      <c r="CN830" s="53"/>
    </row>
    <row r="831" spans="92:92" x14ac:dyDescent="0.25">
      <c r="CN831" s="53"/>
    </row>
    <row r="832" spans="92:92" x14ac:dyDescent="0.25">
      <c r="CN832" s="53"/>
    </row>
    <row r="833" spans="92:92" x14ac:dyDescent="0.25">
      <c r="CN833" s="53"/>
    </row>
    <row r="834" spans="92:92" x14ac:dyDescent="0.25">
      <c r="CN834" s="53"/>
    </row>
    <row r="835" spans="92:92" x14ac:dyDescent="0.25">
      <c r="CN835" s="53"/>
    </row>
    <row r="836" spans="92:92" x14ac:dyDescent="0.25">
      <c r="CN836" s="53"/>
    </row>
    <row r="837" spans="92:92" x14ac:dyDescent="0.25">
      <c r="CN837" s="53"/>
    </row>
    <row r="838" spans="92:92" x14ac:dyDescent="0.25">
      <c r="CN838" s="53"/>
    </row>
    <row r="839" spans="92:92" x14ac:dyDescent="0.25">
      <c r="CN839" s="53"/>
    </row>
    <row r="840" spans="92:92" x14ac:dyDescent="0.25">
      <c r="CN840" s="53"/>
    </row>
    <row r="841" spans="92:92" x14ac:dyDescent="0.25">
      <c r="CN841" s="53"/>
    </row>
    <row r="842" spans="92:92" x14ac:dyDescent="0.25">
      <c r="CN842" s="53"/>
    </row>
    <row r="843" spans="92:92" x14ac:dyDescent="0.25">
      <c r="CN843" s="53"/>
    </row>
    <row r="844" spans="92:92" x14ac:dyDescent="0.25">
      <c r="CN844" s="53"/>
    </row>
    <row r="845" spans="92:92" x14ac:dyDescent="0.25">
      <c r="CN845" s="53"/>
    </row>
    <row r="846" spans="92:92" x14ac:dyDescent="0.25">
      <c r="CN846" s="53"/>
    </row>
    <row r="847" spans="92:92" x14ac:dyDescent="0.25">
      <c r="CN847" s="53"/>
    </row>
    <row r="848" spans="92:92" x14ac:dyDescent="0.25">
      <c r="CN848" s="53"/>
    </row>
    <row r="849" spans="92:92" x14ac:dyDescent="0.25">
      <c r="CN849" s="53"/>
    </row>
    <row r="850" spans="92:92" x14ac:dyDescent="0.25">
      <c r="CN850" s="53"/>
    </row>
    <row r="851" spans="92:92" x14ac:dyDescent="0.25">
      <c r="CN851" s="53"/>
    </row>
    <row r="852" spans="92:92" x14ac:dyDescent="0.25">
      <c r="CN852" s="53"/>
    </row>
    <row r="853" spans="92:92" x14ac:dyDescent="0.25">
      <c r="CN853" s="53"/>
    </row>
    <row r="854" spans="92:92" x14ac:dyDescent="0.25">
      <c r="CN854" s="53"/>
    </row>
    <row r="855" spans="92:92" x14ac:dyDescent="0.25">
      <c r="CN855" s="53"/>
    </row>
    <row r="856" spans="92:92" x14ac:dyDescent="0.25">
      <c r="CN856" s="53"/>
    </row>
    <row r="857" spans="92:92" x14ac:dyDescent="0.25">
      <c r="CN857" s="53"/>
    </row>
    <row r="858" spans="92:92" x14ac:dyDescent="0.25">
      <c r="CN858" s="53"/>
    </row>
    <row r="859" spans="92:92" x14ac:dyDescent="0.25">
      <c r="CN859" s="53"/>
    </row>
    <row r="860" spans="92:92" x14ac:dyDescent="0.25">
      <c r="CN860" s="53"/>
    </row>
    <row r="861" spans="92:92" x14ac:dyDescent="0.25">
      <c r="CN861" s="53"/>
    </row>
    <row r="862" spans="92:92" x14ac:dyDescent="0.25">
      <c r="CN862" s="53"/>
    </row>
    <row r="863" spans="92:92" x14ac:dyDescent="0.25">
      <c r="CN863" s="53"/>
    </row>
    <row r="864" spans="92:92" x14ac:dyDescent="0.25">
      <c r="CN864" s="53"/>
    </row>
    <row r="865" spans="92:92" x14ac:dyDescent="0.25">
      <c r="CN865" s="53"/>
    </row>
    <row r="866" spans="92:92" x14ac:dyDescent="0.25">
      <c r="CN866" s="53"/>
    </row>
    <row r="867" spans="92:92" x14ac:dyDescent="0.25">
      <c r="CN867" s="53"/>
    </row>
    <row r="868" spans="92:92" x14ac:dyDescent="0.25">
      <c r="CN868" s="53"/>
    </row>
    <row r="869" spans="92:92" x14ac:dyDescent="0.25">
      <c r="CN869" s="53"/>
    </row>
    <row r="870" spans="92:92" x14ac:dyDescent="0.25">
      <c r="CN870" s="53"/>
    </row>
    <row r="871" spans="92:92" x14ac:dyDescent="0.25">
      <c r="CN871" s="53"/>
    </row>
    <row r="872" spans="92:92" x14ac:dyDescent="0.25">
      <c r="CN872" s="53"/>
    </row>
    <row r="873" spans="92:92" x14ac:dyDescent="0.25">
      <c r="CN873" s="53"/>
    </row>
    <row r="874" spans="92:92" x14ac:dyDescent="0.25">
      <c r="CN874" s="53"/>
    </row>
    <row r="875" spans="92:92" x14ac:dyDescent="0.25">
      <c r="CN875" s="53"/>
    </row>
    <row r="876" spans="92:92" x14ac:dyDescent="0.25">
      <c r="CN876" s="53"/>
    </row>
    <row r="877" spans="92:92" x14ac:dyDescent="0.25">
      <c r="CN877" s="53"/>
    </row>
    <row r="878" spans="92:92" x14ac:dyDescent="0.25">
      <c r="CN878" s="53"/>
    </row>
    <row r="879" spans="92:92" x14ac:dyDescent="0.25">
      <c r="CN879" s="53"/>
    </row>
    <row r="880" spans="92:92" x14ac:dyDescent="0.25">
      <c r="CN880" s="53"/>
    </row>
    <row r="881" spans="92:92" x14ac:dyDescent="0.25">
      <c r="CN881" s="53"/>
    </row>
    <row r="882" spans="92:92" x14ac:dyDescent="0.25">
      <c r="CN882" s="53"/>
    </row>
    <row r="883" spans="92:92" x14ac:dyDescent="0.25">
      <c r="CN883" s="53"/>
    </row>
    <row r="884" spans="92:92" x14ac:dyDescent="0.25">
      <c r="CN884" s="53"/>
    </row>
    <row r="885" spans="92:92" x14ac:dyDescent="0.25">
      <c r="CN885" s="53"/>
    </row>
    <row r="886" spans="92:92" x14ac:dyDescent="0.25">
      <c r="CN886" s="53"/>
    </row>
    <row r="887" spans="92:92" x14ac:dyDescent="0.25">
      <c r="CN887" s="53"/>
    </row>
    <row r="888" spans="92:92" x14ac:dyDescent="0.25">
      <c r="CN888" s="53"/>
    </row>
    <row r="889" spans="92:92" x14ac:dyDescent="0.25">
      <c r="CN889" s="53"/>
    </row>
    <row r="890" spans="92:92" x14ac:dyDescent="0.25">
      <c r="CN890" s="53"/>
    </row>
    <row r="891" spans="92:92" x14ac:dyDescent="0.25">
      <c r="CN891" s="53"/>
    </row>
    <row r="892" spans="92:92" x14ac:dyDescent="0.25">
      <c r="CN892" s="53"/>
    </row>
    <row r="893" spans="92:92" x14ac:dyDescent="0.25">
      <c r="CN893" s="53"/>
    </row>
    <row r="894" spans="92:92" x14ac:dyDescent="0.25">
      <c r="CN894" s="53"/>
    </row>
    <row r="895" spans="92:92" x14ac:dyDescent="0.25">
      <c r="CN895" s="53"/>
    </row>
    <row r="896" spans="92:92" x14ac:dyDescent="0.25">
      <c r="CN896" s="53"/>
    </row>
    <row r="897" spans="92:92" x14ac:dyDescent="0.25">
      <c r="CN897" s="53"/>
    </row>
    <row r="898" spans="92:92" x14ac:dyDescent="0.25">
      <c r="CN898" s="53"/>
    </row>
    <row r="899" spans="92:92" x14ac:dyDescent="0.25">
      <c r="CN899" s="53"/>
    </row>
    <row r="900" spans="92:92" x14ac:dyDescent="0.25">
      <c r="CN900" s="53"/>
    </row>
    <row r="901" spans="92:92" x14ac:dyDescent="0.25">
      <c r="CN901" s="53"/>
    </row>
    <row r="902" spans="92:92" x14ac:dyDescent="0.25">
      <c r="CN902" s="53"/>
    </row>
    <row r="903" spans="92:92" x14ac:dyDescent="0.25">
      <c r="CN903" s="53"/>
    </row>
    <row r="904" spans="92:92" x14ac:dyDescent="0.25">
      <c r="CN904" s="53"/>
    </row>
    <row r="905" spans="92:92" x14ac:dyDescent="0.25">
      <c r="CN905" s="53"/>
    </row>
    <row r="906" spans="92:92" x14ac:dyDescent="0.25">
      <c r="CN906" s="53"/>
    </row>
    <row r="907" spans="92:92" x14ac:dyDescent="0.25">
      <c r="CN907" s="53"/>
    </row>
    <row r="908" spans="92:92" x14ac:dyDescent="0.25">
      <c r="CN908" s="53"/>
    </row>
    <row r="909" spans="92:92" x14ac:dyDescent="0.25">
      <c r="CN909" s="53"/>
    </row>
    <row r="910" spans="92:92" x14ac:dyDescent="0.25">
      <c r="CN910" s="53"/>
    </row>
    <row r="911" spans="92:92" x14ac:dyDescent="0.25">
      <c r="CN911" s="53"/>
    </row>
    <row r="912" spans="92:92" x14ac:dyDescent="0.25">
      <c r="CN912" s="53"/>
    </row>
    <row r="913" spans="92:92" x14ac:dyDescent="0.25">
      <c r="CN913" s="53"/>
    </row>
    <row r="914" spans="92:92" x14ac:dyDescent="0.25">
      <c r="CN914" s="53"/>
    </row>
    <row r="915" spans="92:92" x14ac:dyDescent="0.25">
      <c r="CN915" s="53"/>
    </row>
    <row r="916" spans="92:92" x14ac:dyDescent="0.25">
      <c r="CN916" s="53"/>
    </row>
    <row r="917" spans="92:92" x14ac:dyDescent="0.25">
      <c r="CN917" s="53"/>
    </row>
    <row r="918" spans="92:92" x14ac:dyDescent="0.25">
      <c r="CN918" s="53"/>
    </row>
    <row r="919" spans="92:92" x14ac:dyDescent="0.25">
      <c r="CN919" s="53"/>
    </row>
    <row r="920" spans="92:92" x14ac:dyDescent="0.25">
      <c r="CN920" s="53"/>
    </row>
    <row r="921" spans="92:92" x14ac:dyDescent="0.25">
      <c r="CN921" s="53"/>
    </row>
    <row r="922" spans="92:92" x14ac:dyDescent="0.25">
      <c r="CN922" s="53"/>
    </row>
    <row r="923" spans="92:92" x14ac:dyDescent="0.25">
      <c r="CN923" s="53"/>
    </row>
    <row r="924" spans="92:92" x14ac:dyDescent="0.25">
      <c r="CN924" s="53"/>
    </row>
    <row r="925" spans="92:92" x14ac:dyDescent="0.25">
      <c r="CN925" s="53"/>
    </row>
    <row r="926" spans="92:92" x14ac:dyDescent="0.25">
      <c r="CN926" s="53"/>
    </row>
    <row r="927" spans="92:92" x14ac:dyDescent="0.25">
      <c r="CN927" s="53"/>
    </row>
    <row r="928" spans="92:92" x14ac:dyDescent="0.25">
      <c r="CN928" s="53"/>
    </row>
    <row r="929" spans="92:92" x14ac:dyDescent="0.25">
      <c r="CN929" s="53"/>
    </row>
    <row r="930" spans="92:92" x14ac:dyDescent="0.25">
      <c r="CN930" s="53"/>
    </row>
    <row r="931" spans="92:92" x14ac:dyDescent="0.25">
      <c r="CN931" s="53"/>
    </row>
    <row r="932" spans="92:92" x14ac:dyDescent="0.25">
      <c r="CN932" s="53"/>
    </row>
    <row r="933" spans="92:92" x14ac:dyDescent="0.25">
      <c r="CN933" s="53"/>
    </row>
    <row r="934" spans="92:92" x14ac:dyDescent="0.25">
      <c r="CN934" s="53"/>
    </row>
    <row r="935" spans="92:92" x14ac:dyDescent="0.25">
      <c r="CN935" s="53"/>
    </row>
    <row r="936" spans="92:92" x14ac:dyDescent="0.25">
      <c r="CN936" s="53"/>
    </row>
    <row r="937" spans="92:92" x14ac:dyDescent="0.25">
      <c r="CN937" s="53"/>
    </row>
    <row r="938" spans="92:92" x14ac:dyDescent="0.25">
      <c r="CN938" s="53"/>
    </row>
    <row r="939" spans="92:92" x14ac:dyDescent="0.25">
      <c r="CN939" s="53"/>
    </row>
    <row r="940" spans="92:92" x14ac:dyDescent="0.25">
      <c r="CN940" s="53"/>
    </row>
    <row r="941" spans="92:92" x14ac:dyDescent="0.25">
      <c r="CN941" s="53"/>
    </row>
    <row r="942" spans="92:92" x14ac:dyDescent="0.25">
      <c r="CN942" s="53"/>
    </row>
    <row r="943" spans="92:92" x14ac:dyDescent="0.25">
      <c r="CN943" s="53"/>
    </row>
    <row r="944" spans="92:92" x14ac:dyDescent="0.25">
      <c r="CN944" s="53"/>
    </row>
    <row r="945" spans="92:92" x14ac:dyDescent="0.25">
      <c r="CN945" s="53"/>
    </row>
    <row r="946" spans="92:92" x14ac:dyDescent="0.25">
      <c r="CN946" s="53"/>
    </row>
    <row r="947" spans="92:92" x14ac:dyDescent="0.25">
      <c r="CN947" s="53"/>
    </row>
    <row r="948" spans="92:92" x14ac:dyDescent="0.25">
      <c r="CN948" s="53"/>
    </row>
    <row r="949" spans="92:92" x14ac:dyDescent="0.25">
      <c r="CN949" s="53"/>
    </row>
    <row r="950" spans="92:92" x14ac:dyDescent="0.25">
      <c r="CN950" s="53"/>
    </row>
    <row r="951" spans="92:92" x14ac:dyDescent="0.25">
      <c r="CN951" s="53"/>
    </row>
    <row r="952" spans="92:92" x14ac:dyDescent="0.25">
      <c r="CN952" s="53"/>
    </row>
    <row r="953" spans="92:92" x14ac:dyDescent="0.25">
      <c r="CN953" s="53"/>
    </row>
    <row r="954" spans="92:92" x14ac:dyDescent="0.25">
      <c r="CN954" s="53"/>
    </row>
    <row r="955" spans="92:92" x14ac:dyDescent="0.25">
      <c r="CN955" s="53"/>
    </row>
    <row r="956" spans="92:92" x14ac:dyDescent="0.25">
      <c r="CN956" s="53"/>
    </row>
    <row r="957" spans="92:92" x14ac:dyDescent="0.25">
      <c r="CN957" s="53"/>
    </row>
    <row r="958" spans="92:92" x14ac:dyDescent="0.25">
      <c r="CN958" s="53"/>
    </row>
    <row r="959" spans="92:92" x14ac:dyDescent="0.25">
      <c r="CN959" s="53"/>
    </row>
    <row r="960" spans="92:92" x14ac:dyDescent="0.25">
      <c r="CN960" s="53"/>
    </row>
    <row r="961" spans="92:92" x14ac:dyDescent="0.25">
      <c r="CN961" s="53"/>
    </row>
    <row r="962" spans="92:92" x14ac:dyDescent="0.25">
      <c r="CN962" s="53"/>
    </row>
    <row r="963" spans="92:92" x14ac:dyDescent="0.25">
      <c r="CN963" s="53"/>
    </row>
    <row r="964" spans="92:92" x14ac:dyDescent="0.25">
      <c r="CN964" s="53"/>
    </row>
    <row r="965" spans="92:92" x14ac:dyDescent="0.25">
      <c r="CN965" s="53"/>
    </row>
    <row r="966" spans="92:92" x14ac:dyDescent="0.25">
      <c r="CN966" s="53"/>
    </row>
    <row r="967" spans="92:92" x14ac:dyDescent="0.25">
      <c r="CN967" s="53"/>
    </row>
    <row r="968" spans="92:92" x14ac:dyDescent="0.25">
      <c r="CN968" s="53"/>
    </row>
    <row r="969" spans="92:92" x14ac:dyDescent="0.25">
      <c r="CN969" s="53"/>
    </row>
    <row r="970" spans="92:92" x14ac:dyDescent="0.25">
      <c r="CN970" s="53"/>
    </row>
    <row r="971" spans="92:92" x14ac:dyDescent="0.25">
      <c r="CN971" s="53"/>
    </row>
    <row r="972" spans="92:92" x14ac:dyDescent="0.25">
      <c r="CN972" s="53"/>
    </row>
    <row r="973" spans="92:92" x14ac:dyDescent="0.25">
      <c r="CN973" s="53"/>
    </row>
    <row r="974" spans="92:92" x14ac:dyDescent="0.25">
      <c r="CN974" s="53"/>
    </row>
    <row r="975" spans="92:92" x14ac:dyDescent="0.25">
      <c r="CN975" s="53"/>
    </row>
    <row r="976" spans="92:92" x14ac:dyDescent="0.25">
      <c r="CN976" s="53"/>
    </row>
    <row r="977" spans="92:92" x14ac:dyDescent="0.25">
      <c r="CN977" s="53"/>
    </row>
    <row r="978" spans="92:92" x14ac:dyDescent="0.25">
      <c r="CN978" s="53"/>
    </row>
    <row r="979" spans="92:92" x14ac:dyDescent="0.25">
      <c r="CN979" s="53"/>
    </row>
    <row r="980" spans="92:92" x14ac:dyDescent="0.25">
      <c r="CN980" s="53"/>
    </row>
    <row r="981" spans="92:92" x14ac:dyDescent="0.25">
      <c r="CN981" s="53"/>
    </row>
    <row r="982" spans="92:92" x14ac:dyDescent="0.25">
      <c r="CN982" s="53"/>
    </row>
    <row r="983" spans="92:92" x14ac:dyDescent="0.25">
      <c r="CN983" s="53"/>
    </row>
    <row r="984" spans="92:92" x14ac:dyDescent="0.25">
      <c r="CN984" s="53"/>
    </row>
    <row r="985" spans="92:92" x14ac:dyDescent="0.25">
      <c r="CN985" s="53"/>
    </row>
    <row r="986" spans="92:92" x14ac:dyDescent="0.25">
      <c r="CN986" s="53"/>
    </row>
    <row r="987" spans="92:92" x14ac:dyDescent="0.25">
      <c r="CN987" s="53"/>
    </row>
    <row r="988" spans="92:92" x14ac:dyDescent="0.25">
      <c r="CN988" s="53"/>
    </row>
    <row r="989" spans="92:92" x14ac:dyDescent="0.25">
      <c r="CN989" s="53"/>
    </row>
    <row r="990" spans="92:92" x14ac:dyDescent="0.25">
      <c r="CN990" s="53"/>
    </row>
    <row r="991" spans="92:92" x14ac:dyDescent="0.25">
      <c r="CN991" s="53"/>
    </row>
    <row r="992" spans="92:92" x14ac:dyDescent="0.25">
      <c r="CN992" s="53"/>
    </row>
    <row r="993" spans="92:92" x14ac:dyDescent="0.25">
      <c r="CN993" s="53"/>
    </row>
    <row r="994" spans="92:92" x14ac:dyDescent="0.25">
      <c r="CN994" s="53"/>
    </row>
    <row r="995" spans="92:92" x14ac:dyDescent="0.25">
      <c r="CN995" s="53"/>
    </row>
    <row r="996" spans="92:92" x14ac:dyDescent="0.25">
      <c r="CN996" s="53"/>
    </row>
    <row r="997" spans="92:92" x14ac:dyDescent="0.25">
      <c r="CN997" s="53"/>
    </row>
    <row r="998" spans="92:92" x14ac:dyDescent="0.25">
      <c r="CN998" s="53"/>
    </row>
    <row r="999" spans="92:92" x14ac:dyDescent="0.25">
      <c r="CN999" s="53"/>
    </row>
    <row r="1000" spans="92:92" x14ac:dyDescent="0.25">
      <c r="CN1000" s="53"/>
    </row>
    <row r="1001" spans="92:92" x14ac:dyDescent="0.25">
      <c r="CN1001" s="53"/>
    </row>
    <row r="1002" spans="92:92" x14ac:dyDescent="0.25">
      <c r="CN1002" s="53"/>
    </row>
    <row r="1003" spans="92:92" x14ac:dyDescent="0.25">
      <c r="CN1003" s="53"/>
    </row>
    <row r="1004" spans="92:92" x14ac:dyDescent="0.25">
      <c r="CN1004" s="53"/>
    </row>
    <row r="1005" spans="92:92" x14ac:dyDescent="0.25">
      <c r="CN1005" s="53"/>
    </row>
    <row r="1006" spans="92:92" x14ac:dyDescent="0.25">
      <c r="CN1006" s="53"/>
    </row>
    <row r="1007" spans="92:92" x14ac:dyDescent="0.25">
      <c r="CN1007" s="53"/>
    </row>
    <row r="1008" spans="92:92" x14ac:dyDescent="0.25">
      <c r="CN1008" s="53"/>
    </row>
    <row r="1009" spans="92:92" x14ac:dyDescent="0.25">
      <c r="CN1009" s="53"/>
    </row>
    <row r="1010" spans="92:92" x14ac:dyDescent="0.25">
      <c r="CN1010" s="53"/>
    </row>
    <row r="1011" spans="92:92" x14ac:dyDescent="0.25">
      <c r="CN1011" s="53"/>
    </row>
    <row r="1012" spans="92:92" x14ac:dyDescent="0.25">
      <c r="CN1012" s="53"/>
    </row>
    <row r="1013" spans="92:92" x14ac:dyDescent="0.25">
      <c r="CN1013" s="53"/>
    </row>
    <row r="1014" spans="92:92" x14ac:dyDescent="0.25">
      <c r="CN1014" s="53"/>
    </row>
    <row r="1015" spans="92:92" x14ac:dyDescent="0.25">
      <c r="CN1015" s="53"/>
    </row>
    <row r="1016" spans="92:92" x14ac:dyDescent="0.25">
      <c r="CN1016" s="53"/>
    </row>
    <row r="1017" spans="92:92" x14ac:dyDescent="0.25">
      <c r="CN1017" s="53"/>
    </row>
    <row r="1018" spans="92:92" x14ac:dyDescent="0.25">
      <c r="CN1018" s="53"/>
    </row>
    <row r="1019" spans="92:92" x14ac:dyDescent="0.25">
      <c r="CN1019" s="53"/>
    </row>
    <row r="1020" spans="92:92" x14ac:dyDescent="0.25">
      <c r="CN1020" s="53"/>
    </row>
    <row r="1021" spans="92:92" x14ac:dyDescent="0.25">
      <c r="CN1021" s="53"/>
    </row>
    <row r="1022" spans="92:92" x14ac:dyDescent="0.25">
      <c r="CN1022" s="53"/>
    </row>
    <row r="1023" spans="92:92" x14ac:dyDescent="0.25">
      <c r="CN1023" s="53"/>
    </row>
    <row r="1024" spans="92:92" x14ac:dyDescent="0.25">
      <c r="CN1024" s="53"/>
    </row>
    <row r="1025" spans="92:92" x14ac:dyDescent="0.25">
      <c r="CN1025" s="53"/>
    </row>
    <row r="1026" spans="92:92" x14ac:dyDescent="0.25">
      <c r="CN1026" s="53"/>
    </row>
    <row r="1027" spans="92:92" x14ac:dyDescent="0.25">
      <c r="CN1027" s="53"/>
    </row>
    <row r="1028" spans="92:92" x14ac:dyDescent="0.25">
      <c r="CN1028" s="53"/>
    </row>
    <row r="1029" spans="92:92" x14ac:dyDescent="0.25">
      <c r="CN1029" s="53"/>
    </row>
    <row r="1030" spans="92:92" x14ac:dyDescent="0.25">
      <c r="CN1030" s="53"/>
    </row>
    <row r="1031" spans="92:92" x14ac:dyDescent="0.25">
      <c r="CN1031" s="53"/>
    </row>
    <row r="1032" spans="92:92" x14ac:dyDescent="0.25">
      <c r="CN1032" s="53"/>
    </row>
    <row r="1033" spans="92:92" x14ac:dyDescent="0.25">
      <c r="CN1033" s="53"/>
    </row>
    <row r="1034" spans="92:92" x14ac:dyDescent="0.25">
      <c r="CN1034" s="53"/>
    </row>
    <row r="1035" spans="92:92" x14ac:dyDescent="0.25">
      <c r="CN1035" s="53"/>
    </row>
    <row r="1036" spans="92:92" x14ac:dyDescent="0.25">
      <c r="CN1036" s="53"/>
    </row>
    <row r="1037" spans="92:92" x14ac:dyDescent="0.25">
      <c r="CN1037" s="53"/>
    </row>
    <row r="1038" spans="92:92" x14ac:dyDescent="0.25">
      <c r="CN1038" s="53"/>
    </row>
    <row r="1039" spans="92:92" x14ac:dyDescent="0.25">
      <c r="CN1039" s="53"/>
    </row>
    <row r="1040" spans="92:92" x14ac:dyDescent="0.25">
      <c r="CN1040" s="53"/>
    </row>
    <row r="1041" spans="92:92" x14ac:dyDescent="0.25">
      <c r="CN1041" s="53"/>
    </row>
    <row r="1042" spans="92:92" x14ac:dyDescent="0.25">
      <c r="CN1042" s="53"/>
    </row>
    <row r="1043" spans="92:92" x14ac:dyDescent="0.25">
      <c r="CN1043" s="53"/>
    </row>
    <row r="1044" spans="92:92" x14ac:dyDescent="0.25">
      <c r="CN1044" s="53"/>
    </row>
    <row r="1045" spans="92:92" x14ac:dyDescent="0.25">
      <c r="CN1045" s="53"/>
    </row>
    <row r="1046" spans="92:92" x14ac:dyDescent="0.25">
      <c r="CN1046" s="53"/>
    </row>
    <row r="1047" spans="92:92" x14ac:dyDescent="0.25">
      <c r="CN1047" s="53"/>
    </row>
    <row r="1048" spans="92:92" x14ac:dyDescent="0.25">
      <c r="CN1048" s="53"/>
    </row>
    <row r="1049" spans="92:92" x14ac:dyDescent="0.25">
      <c r="CN1049" s="53"/>
    </row>
    <row r="1050" spans="92:92" x14ac:dyDescent="0.25">
      <c r="CN1050" s="53"/>
    </row>
    <row r="1051" spans="92:92" x14ac:dyDescent="0.25">
      <c r="CN1051" s="53"/>
    </row>
    <row r="1052" spans="92:92" x14ac:dyDescent="0.25">
      <c r="CN1052" s="53"/>
    </row>
    <row r="1053" spans="92:92" x14ac:dyDescent="0.25">
      <c r="CN1053" s="53"/>
    </row>
    <row r="1054" spans="92:92" x14ac:dyDescent="0.25">
      <c r="CN1054" s="53"/>
    </row>
    <row r="1055" spans="92:92" x14ac:dyDescent="0.25">
      <c r="CN1055" s="53"/>
    </row>
    <row r="1056" spans="92:92" x14ac:dyDescent="0.25">
      <c r="CN1056" s="53"/>
    </row>
    <row r="1057" spans="92:92" x14ac:dyDescent="0.25">
      <c r="CN1057" s="53"/>
    </row>
    <row r="1058" spans="92:92" x14ac:dyDescent="0.25">
      <c r="CN1058" s="53"/>
    </row>
    <row r="1059" spans="92:92" x14ac:dyDescent="0.25">
      <c r="CN1059" s="53"/>
    </row>
    <row r="1060" spans="92:92" x14ac:dyDescent="0.25">
      <c r="CN1060" s="53"/>
    </row>
    <row r="1061" spans="92:92" x14ac:dyDescent="0.25">
      <c r="CN1061" s="53"/>
    </row>
    <row r="1062" spans="92:92" x14ac:dyDescent="0.25">
      <c r="CN1062" s="53"/>
    </row>
    <row r="1063" spans="92:92" x14ac:dyDescent="0.25">
      <c r="CN1063" s="53"/>
    </row>
    <row r="1064" spans="92:92" x14ac:dyDescent="0.25">
      <c r="CN1064" s="53"/>
    </row>
    <row r="1065" spans="92:92" x14ac:dyDescent="0.25">
      <c r="CN1065" s="53"/>
    </row>
    <row r="1066" spans="92:92" x14ac:dyDescent="0.25">
      <c r="CN1066" s="53"/>
    </row>
    <row r="1067" spans="92:92" x14ac:dyDescent="0.25">
      <c r="CN1067" s="53"/>
    </row>
    <row r="1068" spans="92:92" x14ac:dyDescent="0.25">
      <c r="CN1068" s="53"/>
    </row>
    <row r="1069" spans="92:92" x14ac:dyDescent="0.25">
      <c r="CN1069" s="53"/>
    </row>
    <row r="1070" spans="92:92" x14ac:dyDescent="0.25">
      <c r="CN1070" s="53"/>
    </row>
    <row r="1071" spans="92:92" x14ac:dyDescent="0.25">
      <c r="CN1071" s="53"/>
    </row>
    <row r="1072" spans="92:92" x14ac:dyDescent="0.25">
      <c r="CN1072" s="53"/>
    </row>
    <row r="1073" spans="92:92" x14ac:dyDescent="0.25">
      <c r="CN1073" s="53"/>
    </row>
    <row r="1074" spans="92:92" x14ac:dyDescent="0.25">
      <c r="CN1074" s="53"/>
    </row>
    <row r="1075" spans="92:92" x14ac:dyDescent="0.25">
      <c r="CN1075" s="53"/>
    </row>
    <row r="1076" spans="92:92" x14ac:dyDescent="0.25">
      <c r="CN1076" s="53"/>
    </row>
    <row r="1077" spans="92:92" x14ac:dyDescent="0.25">
      <c r="CN1077" s="53"/>
    </row>
    <row r="1078" spans="92:92" x14ac:dyDescent="0.25">
      <c r="CN1078" s="53"/>
    </row>
    <row r="1079" spans="92:92" x14ac:dyDescent="0.25">
      <c r="CN1079" s="53"/>
    </row>
    <row r="1080" spans="92:92" x14ac:dyDescent="0.25">
      <c r="CN1080" s="53"/>
    </row>
    <row r="1081" spans="92:92" x14ac:dyDescent="0.25">
      <c r="CN1081" s="53"/>
    </row>
    <row r="1082" spans="92:92" x14ac:dyDescent="0.25">
      <c r="CN1082" s="53"/>
    </row>
    <row r="1083" spans="92:92" x14ac:dyDescent="0.25">
      <c r="CN1083" s="53"/>
    </row>
    <row r="1084" spans="92:92" x14ac:dyDescent="0.25">
      <c r="CN1084" s="53"/>
    </row>
    <row r="1085" spans="92:92" x14ac:dyDescent="0.25">
      <c r="CN1085" s="53"/>
    </row>
    <row r="1086" spans="92:92" x14ac:dyDescent="0.25">
      <c r="CN1086" s="53"/>
    </row>
    <row r="1087" spans="92:92" x14ac:dyDescent="0.25">
      <c r="CN1087" s="53"/>
    </row>
    <row r="1088" spans="92:92" x14ac:dyDescent="0.25">
      <c r="CN1088" s="53"/>
    </row>
    <row r="1089" spans="92:92" x14ac:dyDescent="0.25">
      <c r="CN1089" s="53"/>
    </row>
    <row r="1090" spans="92:92" x14ac:dyDescent="0.25">
      <c r="CN1090" s="53"/>
    </row>
    <row r="1091" spans="92:92" x14ac:dyDescent="0.25">
      <c r="CN1091" s="53"/>
    </row>
    <row r="1092" spans="92:92" x14ac:dyDescent="0.25">
      <c r="CN1092" s="53"/>
    </row>
    <row r="1093" spans="92:92" x14ac:dyDescent="0.25">
      <c r="CN1093" s="53"/>
    </row>
    <row r="1094" spans="92:92" x14ac:dyDescent="0.25">
      <c r="CN1094" s="53"/>
    </row>
    <row r="1095" spans="92:92" x14ac:dyDescent="0.25">
      <c r="CN1095" s="53"/>
    </row>
    <row r="1096" spans="92:92" x14ac:dyDescent="0.25">
      <c r="CN1096" s="53"/>
    </row>
    <row r="1097" spans="92:92" x14ac:dyDescent="0.25">
      <c r="CN1097" s="53"/>
    </row>
    <row r="1098" spans="92:92" x14ac:dyDescent="0.25">
      <c r="CN1098" s="53"/>
    </row>
    <row r="1099" spans="92:92" x14ac:dyDescent="0.25">
      <c r="CN1099" s="53"/>
    </row>
    <row r="1100" spans="92:92" x14ac:dyDescent="0.25">
      <c r="CN1100" s="53"/>
    </row>
    <row r="1101" spans="92:92" x14ac:dyDescent="0.25">
      <c r="CN1101" s="53"/>
    </row>
    <row r="1102" spans="92:92" x14ac:dyDescent="0.25">
      <c r="CN1102" s="53"/>
    </row>
    <row r="1103" spans="92:92" x14ac:dyDescent="0.25">
      <c r="CN1103" s="53"/>
    </row>
    <row r="1104" spans="92:92" x14ac:dyDescent="0.25">
      <c r="CN1104" s="53"/>
    </row>
    <row r="1105" spans="92:92" x14ac:dyDescent="0.25">
      <c r="CN1105" s="53"/>
    </row>
    <row r="1106" spans="92:92" x14ac:dyDescent="0.25">
      <c r="CN1106" s="53"/>
    </row>
    <row r="1107" spans="92:92" x14ac:dyDescent="0.25">
      <c r="CN1107" s="53"/>
    </row>
    <row r="1108" spans="92:92" x14ac:dyDescent="0.25">
      <c r="CN1108" s="53"/>
    </row>
    <row r="1109" spans="92:92" x14ac:dyDescent="0.25">
      <c r="CN1109" s="53"/>
    </row>
    <row r="1110" spans="92:92" x14ac:dyDescent="0.25">
      <c r="CN1110" s="53"/>
    </row>
    <row r="1111" spans="92:92" x14ac:dyDescent="0.25">
      <c r="CN1111" s="53"/>
    </row>
    <row r="1112" spans="92:92" x14ac:dyDescent="0.25">
      <c r="CN1112" s="53"/>
    </row>
    <row r="1113" spans="92:92" x14ac:dyDescent="0.25">
      <c r="CN1113" s="53"/>
    </row>
    <row r="1114" spans="92:92" x14ac:dyDescent="0.25">
      <c r="CN1114" s="53"/>
    </row>
    <row r="1115" spans="92:92" x14ac:dyDescent="0.25">
      <c r="CN1115" s="53"/>
    </row>
    <row r="1116" spans="92:92" x14ac:dyDescent="0.25">
      <c r="CN1116" s="53"/>
    </row>
    <row r="1117" spans="92:92" x14ac:dyDescent="0.25">
      <c r="CN1117" s="53"/>
    </row>
    <row r="1118" spans="92:92" x14ac:dyDescent="0.25">
      <c r="CN1118" s="53"/>
    </row>
    <row r="1119" spans="92:92" x14ac:dyDescent="0.25">
      <c r="CN1119" s="53"/>
    </row>
    <row r="1120" spans="92:92" x14ac:dyDescent="0.25">
      <c r="CN1120" s="53"/>
    </row>
    <row r="1121" spans="92:92" x14ac:dyDescent="0.25">
      <c r="CN1121" s="53"/>
    </row>
    <row r="1122" spans="92:92" x14ac:dyDescent="0.25">
      <c r="CN1122" s="53"/>
    </row>
    <row r="1123" spans="92:92" x14ac:dyDescent="0.25">
      <c r="CN1123" s="53"/>
    </row>
    <row r="1124" spans="92:92" x14ac:dyDescent="0.25">
      <c r="CN1124" s="53"/>
    </row>
    <row r="1125" spans="92:92" x14ac:dyDescent="0.25">
      <c r="CN1125" s="53"/>
    </row>
    <row r="1126" spans="92:92" x14ac:dyDescent="0.25">
      <c r="CN1126" s="53"/>
    </row>
    <row r="1127" spans="92:92" x14ac:dyDescent="0.25">
      <c r="CN1127" s="53"/>
    </row>
    <row r="1128" spans="92:92" x14ac:dyDescent="0.25">
      <c r="CN1128" s="53"/>
    </row>
    <row r="1129" spans="92:92" x14ac:dyDescent="0.25">
      <c r="CN1129" s="53"/>
    </row>
    <row r="1130" spans="92:92" x14ac:dyDescent="0.25">
      <c r="CN1130" s="53"/>
    </row>
    <row r="1131" spans="92:92" x14ac:dyDescent="0.25">
      <c r="CN1131" s="53"/>
    </row>
    <row r="1132" spans="92:92" x14ac:dyDescent="0.25">
      <c r="CN1132" s="53"/>
    </row>
    <row r="1133" spans="92:92" x14ac:dyDescent="0.25">
      <c r="CN1133" s="53"/>
    </row>
    <row r="1134" spans="92:92" x14ac:dyDescent="0.25">
      <c r="CN1134" s="53"/>
    </row>
    <row r="1135" spans="92:92" x14ac:dyDescent="0.25">
      <c r="CN1135" s="53"/>
    </row>
    <row r="1136" spans="92:92" x14ac:dyDescent="0.25">
      <c r="CN1136" s="53"/>
    </row>
    <row r="1137" spans="92:92" x14ac:dyDescent="0.25">
      <c r="CN1137" s="53"/>
    </row>
    <row r="1138" spans="92:92" x14ac:dyDescent="0.25">
      <c r="CN1138" s="53"/>
    </row>
    <row r="1139" spans="92:92" x14ac:dyDescent="0.25">
      <c r="CN1139" s="53"/>
    </row>
    <row r="1140" spans="92:92" x14ac:dyDescent="0.25">
      <c r="CN1140" s="53"/>
    </row>
    <row r="1141" spans="92:92" x14ac:dyDescent="0.25">
      <c r="CN1141" s="53"/>
    </row>
    <row r="1142" spans="92:92" x14ac:dyDescent="0.25">
      <c r="CN1142" s="53"/>
    </row>
    <row r="1143" spans="92:92" x14ac:dyDescent="0.25">
      <c r="CN1143" s="53"/>
    </row>
    <row r="1144" spans="92:92" x14ac:dyDescent="0.25">
      <c r="CN1144" s="53"/>
    </row>
    <row r="1145" spans="92:92" x14ac:dyDescent="0.25">
      <c r="CN1145" s="53"/>
    </row>
    <row r="1146" spans="92:92" x14ac:dyDescent="0.25">
      <c r="CN1146" s="53"/>
    </row>
    <row r="1147" spans="92:92" x14ac:dyDescent="0.25">
      <c r="CN1147" s="53"/>
    </row>
    <row r="1148" spans="92:92" x14ac:dyDescent="0.25">
      <c r="CN1148" s="53"/>
    </row>
    <row r="1149" spans="92:92" x14ac:dyDescent="0.25">
      <c r="CN1149" s="53"/>
    </row>
    <row r="1150" spans="92:92" x14ac:dyDescent="0.25">
      <c r="CN1150" s="53"/>
    </row>
    <row r="1151" spans="92:92" x14ac:dyDescent="0.25">
      <c r="CN1151" s="53"/>
    </row>
    <row r="1152" spans="92:92" x14ac:dyDescent="0.25">
      <c r="CN1152" s="53"/>
    </row>
    <row r="1153" spans="92:92" x14ac:dyDescent="0.25">
      <c r="CN1153" s="53"/>
    </row>
    <row r="1154" spans="92:92" x14ac:dyDescent="0.25">
      <c r="CN1154" s="53"/>
    </row>
    <row r="1155" spans="92:92" x14ac:dyDescent="0.25">
      <c r="CN1155" s="53"/>
    </row>
    <row r="1156" spans="92:92" x14ac:dyDescent="0.25">
      <c r="CN1156" s="53"/>
    </row>
    <row r="1157" spans="92:92" x14ac:dyDescent="0.25">
      <c r="CN1157" s="53"/>
    </row>
    <row r="1158" spans="92:92" x14ac:dyDescent="0.25">
      <c r="CN1158" s="53"/>
    </row>
    <row r="1159" spans="92:92" x14ac:dyDescent="0.25">
      <c r="CN1159" s="53"/>
    </row>
    <row r="1160" spans="92:92" x14ac:dyDescent="0.25">
      <c r="CN1160" s="53"/>
    </row>
    <row r="1161" spans="92:92" x14ac:dyDescent="0.25">
      <c r="CN1161" s="53"/>
    </row>
    <row r="1162" spans="92:92" x14ac:dyDescent="0.25">
      <c r="CN1162" s="53"/>
    </row>
    <row r="1163" spans="92:92" x14ac:dyDescent="0.25">
      <c r="CN1163" s="53"/>
    </row>
    <row r="1164" spans="92:92" x14ac:dyDescent="0.25">
      <c r="CN1164" s="53"/>
    </row>
    <row r="1165" spans="92:92" x14ac:dyDescent="0.25">
      <c r="CN1165" s="53"/>
    </row>
    <row r="1166" spans="92:92" x14ac:dyDescent="0.25">
      <c r="CN1166" s="53"/>
    </row>
    <row r="1167" spans="92:92" x14ac:dyDescent="0.25">
      <c r="CN1167" s="53"/>
    </row>
    <row r="1168" spans="92:92" x14ac:dyDescent="0.25">
      <c r="CN1168" s="53"/>
    </row>
    <row r="1169" spans="92:92" x14ac:dyDescent="0.25">
      <c r="CN1169" s="53"/>
    </row>
    <row r="1170" spans="92:92" x14ac:dyDescent="0.25">
      <c r="CN1170" s="53"/>
    </row>
    <row r="1171" spans="92:92" x14ac:dyDescent="0.25">
      <c r="CN1171" s="53"/>
    </row>
    <row r="1172" spans="92:92" x14ac:dyDescent="0.25">
      <c r="CN1172" s="53"/>
    </row>
    <row r="1173" spans="92:92" x14ac:dyDescent="0.25">
      <c r="CN1173" s="53"/>
    </row>
    <row r="1174" spans="92:92" x14ac:dyDescent="0.25">
      <c r="CN1174" s="53"/>
    </row>
    <row r="1175" spans="92:92" x14ac:dyDescent="0.25">
      <c r="CN1175" s="53"/>
    </row>
    <row r="1176" spans="92:92" x14ac:dyDescent="0.25">
      <c r="CN1176" s="53"/>
    </row>
    <row r="1177" spans="92:92" x14ac:dyDescent="0.25">
      <c r="CN1177" s="53"/>
    </row>
    <row r="1178" spans="92:92" x14ac:dyDescent="0.25">
      <c r="CN1178" s="53"/>
    </row>
    <row r="1179" spans="92:92" x14ac:dyDescent="0.25">
      <c r="CN1179" s="53"/>
    </row>
    <row r="1180" spans="92:92" x14ac:dyDescent="0.25">
      <c r="CN1180" s="53"/>
    </row>
    <row r="1181" spans="92:92" x14ac:dyDescent="0.25">
      <c r="CN1181" s="53"/>
    </row>
    <row r="1182" spans="92:92" x14ac:dyDescent="0.25">
      <c r="CN1182" s="53"/>
    </row>
    <row r="1183" spans="92:92" x14ac:dyDescent="0.25">
      <c r="CN1183" s="53"/>
    </row>
    <row r="1184" spans="92:92" x14ac:dyDescent="0.25">
      <c r="CN1184" s="53"/>
    </row>
    <row r="1185" spans="92:92" x14ac:dyDescent="0.25">
      <c r="CN1185" s="53"/>
    </row>
    <row r="1186" spans="92:92" x14ac:dyDescent="0.25">
      <c r="CN1186" s="53"/>
    </row>
    <row r="1187" spans="92:92" x14ac:dyDescent="0.25">
      <c r="CN1187" s="53"/>
    </row>
    <row r="1188" spans="92:92" x14ac:dyDescent="0.25">
      <c r="CN1188" s="53"/>
    </row>
    <row r="1189" spans="92:92" x14ac:dyDescent="0.25">
      <c r="CN1189" s="53"/>
    </row>
    <row r="1190" spans="92:92" x14ac:dyDescent="0.25">
      <c r="CN1190" s="53"/>
    </row>
    <row r="1191" spans="92:92" x14ac:dyDescent="0.25">
      <c r="CN1191" s="53"/>
    </row>
    <row r="1192" spans="92:92" x14ac:dyDescent="0.25">
      <c r="CN1192" s="53"/>
    </row>
    <row r="1193" spans="92:92" x14ac:dyDescent="0.25">
      <c r="CN1193" s="53"/>
    </row>
    <row r="1194" spans="92:92" x14ac:dyDescent="0.25">
      <c r="CN1194" s="53"/>
    </row>
    <row r="1195" spans="92:92" x14ac:dyDescent="0.25">
      <c r="CN1195" s="53"/>
    </row>
    <row r="1196" spans="92:92" x14ac:dyDescent="0.25">
      <c r="CN1196" s="53"/>
    </row>
    <row r="1197" spans="92:92" x14ac:dyDescent="0.25">
      <c r="CN1197" s="53"/>
    </row>
    <row r="1198" spans="92:92" x14ac:dyDescent="0.25">
      <c r="CN1198" s="53"/>
    </row>
    <row r="1199" spans="92:92" x14ac:dyDescent="0.25">
      <c r="CN1199" s="53"/>
    </row>
    <row r="1200" spans="92:92" x14ac:dyDescent="0.25">
      <c r="CN1200" s="53"/>
    </row>
    <row r="1201" spans="92:92" x14ac:dyDescent="0.25">
      <c r="CN1201" s="53"/>
    </row>
    <row r="1202" spans="92:92" x14ac:dyDescent="0.25">
      <c r="CN1202" s="53"/>
    </row>
    <row r="1203" spans="92:92" x14ac:dyDescent="0.25">
      <c r="CN1203" s="53"/>
    </row>
    <row r="1204" spans="92:92" x14ac:dyDescent="0.25">
      <c r="CN1204" s="53"/>
    </row>
    <row r="1205" spans="92:92" x14ac:dyDescent="0.25">
      <c r="CN1205" s="53"/>
    </row>
    <row r="1206" spans="92:92" x14ac:dyDescent="0.25">
      <c r="CN1206" s="53"/>
    </row>
    <row r="1207" spans="92:92" x14ac:dyDescent="0.25">
      <c r="CN1207" s="53"/>
    </row>
    <row r="1208" spans="92:92" x14ac:dyDescent="0.25">
      <c r="CN1208" s="53"/>
    </row>
    <row r="1209" spans="92:92" x14ac:dyDescent="0.25">
      <c r="CN1209" s="53"/>
    </row>
    <row r="1210" spans="92:92" x14ac:dyDescent="0.25">
      <c r="CN1210" s="53"/>
    </row>
    <row r="1211" spans="92:92" x14ac:dyDescent="0.25">
      <c r="CN1211" s="53"/>
    </row>
    <row r="1212" spans="92:92" x14ac:dyDescent="0.25">
      <c r="CN1212" s="53"/>
    </row>
    <row r="1213" spans="92:92" x14ac:dyDescent="0.25">
      <c r="CN1213" s="53"/>
    </row>
    <row r="1214" spans="92:92" x14ac:dyDescent="0.25">
      <c r="CN1214" s="53"/>
    </row>
    <row r="1215" spans="92:92" x14ac:dyDescent="0.25">
      <c r="CN1215" s="53"/>
    </row>
    <row r="1216" spans="92:92" x14ac:dyDescent="0.25">
      <c r="CN1216" s="53"/>
    </row>
    <row r="1217" spans="92:92" x14ac:dyDescent="0.25">
      <c r="CN1217" s="53"/>
    </row>
    <row r="1218" spans="92:92" x14ac:dyDescent="0.25">
      <c r="CN1218" s="53"/>
    </row>
    <row r="1219" spans="92:92" x14ac:dyDescent="0.25">
      <c r="CN1219" s="53"/>
    </row>
    <row r="1220" spans="92:92" x14ac:dyDescent="0.25">
      <c r="CN1220" s="53"/>
    </row>
    <row r="1221" spans="92:92" x14ac:dyDescent="0.25">
      <c r="CN1221" s="53"/>
    </row>
    <row r="1222" spans="92:92" x14ac:dyDescent="0.25">
      <c r="CN1222" s="53"/>
    </row>
    <row r="1223" spans="92:92" x14ac:dyDescent="0.25">
      <c r="CN1223" s="53"/>
    </row>
    <row r="1224" spans="92:92" x14ac:dyDescent="0.25">
      <c r="CN1224" s="53"/>
    </row>
    <row r="1225" spans="92:92" x14ac:dyDescent="0.25">
      <c r="CN1225" s="53"/>
    </row>
    <row r="1226" spans="92:92" x14ac:dyDescent="0.25">
      <c r="CN1226" s="53"/>
    </row>
    <row r="1227" spans="92:92" x14ac:dyDescent="0.25">
      <c r="CN1227" s="53"/>
    </row>
    <row r="1228" spans="92:92" x14ac:dyDescent="0.25">
      <c r="CN1228" s="53"/>
    </row>
    <row r="1229" spans="92:92" x14ac:dyDescent="0.25">
      <c r="CN1229" s="53"/>
    </row>
    <row r="1230" spans="92:92" x14ac:dyDescent="0.25">
      <c r="CN1230" s="53"/>
    </row>
    <row r="1231" spans="92:92" x14ac:dyDescent="0.25">
      <c r="CN1231" s="53"/>
    </row>
    <row r="1232" spans="92:92" x14ac:dyDescent="0.25">
      <c r="CN1232" s="53"/>
    </row>
    <row r="1233" spans="92:92" x14ac:dyDescent="0.25">
      <c r="CN1233" s="53"/>
    </row>
    <row r="1234" spans="92:92" x14ac:dyDescent="0.25">
      <c r="CN1234" s="53"/>
    </row>
    <row r="1235" spans="92:92" x14ac:dyDescent="0.25">
      <c r="CN1235" s="53"/>
    </row>
    <row r="1236" spans="92:92" x14ac:dyDescent="0.25">
      <c r="CN1236" s="53"/>
    </row>
    <row r="1237" spans="92:92" x14ac:dyDescent="0.25">
      <c r="CN1237" s="53"/>
    </row>
    <row r="1238" spans="92:92" x14ac:dyDescent="0.25">
      <c r="CN1238" s="53"/>
    </row>
    <row r="1239" spans="92:92" x14ac:dyDescent="0.25">
      <c r="CN1239" s="53"/>
    </row>
    <row r="1240" spans="92:92" x14ac:dyDescent="0.25">
      <c r="CN1240" s="53"/>
    </row>
    <row r="1241" spans="92:92" x14ac:dyDescent="0.25">
      <c r="CN1241" s="53"/>
    </row>
    <row r="1242" spans="92:92" x14ac:dyDescent="0.25">
      <c r="CN1242" s="53"/>
    </row>
    <row r="1243" spans="92:92" x14ac:dyDescent="0.25">
      <c r="CN1243" s="53"/>
    </row>
    <row r="1244" spans="92:92" x14ac:dyDescent="0.25">
      <c r="CN1244" s="53"/>
    </row>
    <row r="1245" spans="92:92" x14ac:dyDescent="0.25">
      <c r="CN1245" s="53"/>
    </row>
    <row r="1246" spans="92:92" x14ac:dyDescent="0.25">
      <c r="CN1246" s="53"/>
    </row>
    <row r="1247" spans="92:92" x14ac:dyDescent="0.25">
      <c r="CN1247" s="53"/>
    </row>
    <row r="1248" spans="92:92" x14ac:dyDescent="0.25">
      <c r="CN1248" s="53"/>
    </row>
    <row r="1249" spans="92:92" x14ac:dyDescent="0.25">
      <c r="CN1249" s="53"/>
    </row>
    <row r="1250" spans="92:92" x14ac:dyDescent="0.25">
      <c r="CN1250" s="53"/>
    </row>
    <row r="1251" spans="92:92" x14ac:dyDescent="0.25">
      <c r="CN1251" s="53"/>
    </row>
    <row r="1252" spans="92:92" x14ac:dyDescent="0.25">
      <c r="CN1252" s="53"/>
    </row>
    <row r="1253" spans="92:92" x14ac:dyDescent="0.25">
      <c r="CN1253" s="53"/>
    </row>
    <row r="1254" spans="92:92" x14ac:dyDescent="0.25">
      <c r="CN1254" s="53"/>
    </row>
    <row r="1255" spans="92:92" x14ac:dyDescent="0.25">
      <c r="CN1255" s="53"/>
    </row>
    <row r="1256" spans="92:92" x14ac:dyDescent="0.25">
      <c r="CN1256" s="53"/>
    </row>
    <row r="1257" spans="92:92" x14ac:dyDescent="0.25">
      <c r="CN1257" s="53"/>
    </row>
    <row r="1258" spans="92:92" x14ac:dyDescent="0.25">
      <c r="CN1258" s="53"/>
    </row>
    <row r="1259" spans="92:92" x14ac:dyDescent="0.25">
      <c r="CN1259" s="53"/>
    </row>
    <row r="1260" spans="92:92" x14ac:dyDescent="0.25">
      <c r="CN1260" s="53"/>
    </row>
    <row r="1261" spans="92:92" x14ac:dyDescent="0.25">
      <c r="CN1261" s="53"/>
    </row>
    <row r="1262" spans="92:92" x14ac:dyDescent="0.25">
      <c r="CN1262" s="53"/>
    </row>
    <row r="1263" spans="92:92" x14ac:dyDescent="0.25">
      <c r="CN1263" s="53"/>
    </row>
    <row r="1264" spans="92:92" x14ac:dyDescent="0.25">
      <c r="CN1264" s="53"/>
    </row>
    <row r="1265" spans="92:92" x14ac:dyDescent="0.25">
      <c r="CN1265" s="53"/>
    </row>
    <row r="1266" spans="92:92" x14ac:dyDescent="0.25">
      <c r="CN1266" s="53"/>
    </row>
    <row r="1267" spans="92:92" x14ac:dyDescent="0.25">
      <c r="CN1267" s="53"/>
    </row>
    <row r="1268" spans="92:92" x14ac:dyDescent="0.25">
      <c r="CN1268" s="53"/>
    </row>
    <row r="1269" spans="92:92" x14ac:dyDescent="0.25">
      <c r="CN1269" s="53"/>
    </row>
    <row r="1270" spans="92:92" x14ac:dyDescent="0.25">
      <c r="CN1270" s="53"/>
    </row>
    <row r="1271" spans="92:92" x14ac:dyDescent="0.25">
      <c r="CN1271" s="53"/>
    </row>
    <row r="1272" spans="92:92" x14ac:dyDescent="0.25">
      <c r="CN1272" s="53"/>
    </row>
    <row r="1273" spans="92:92" x14ac:dyDescent="0.25">
      <c r="CN1273" s="53"/>
    </row>
    <row r="1274" spans="92:92" x14ac:dyDescent="0.25">
      <c r="CN1274" s="53"/>
    </row>
    <row r="1275" spans="92:92" x14ac:dyDescent="0.25">
      <c r="CN1275" s="53"/>
    </row>
    <row r="1276" spans="92:92" x14ac:dyDescent="0.25">
      <c r="CN1276" s="53"/>
    </row>
    <row r="1277" spans="92:92" x14ac:dyDescent="0.25">
      <c r="CN1277" s="53"/>
    </row>
    <row r="1278" spans="92:92" x14ac:dyDescent="0.25">
      <c r="CN1278" s="53"/>
    </row>
    <row r="1279" spans="92:92" x14ac:dyDescent="0.25">
      <c r="CN1279" s="53"/>
    </row>
    <row r="1280" spans="92:92" x14ac:dyDescent="0.25">
      <c r="CN1280" s="53"/>
    </row>
    <row r="1281" spans="92:92" x14ac:dyDescent="0.25">
      <c r="CN1281" s="53"/>
    </row>
    <row r="1282" spans="92:92" x14ac:dyDescent="0.25">
      <c r="CN1282" s="53"/>
    </row>
    <row r="1283" spans="92:92" x14ac:dyDescent="0.25">
      <c r="CN1283" s="53"/>
    </row>
    <row r="1284" spans="92:92" x14ac:dyDescent="0.25">
      <c r="CN1284" s="53"/>
    </row>
    <row r="1285" spans="92:92" x14ac:dyDescent="0.25">
      <c r="CN1285" s="53"/>
    </row>
    <row r="1286" spans="92:92" x14ac:dyDescent="0.25">
      <c r="CN1286" s="53"/>
    </row>
    <row r="1287" spans="92:92" x14ac:dyDescent="0.25">
      <c r="CN1287" s="53"/>
    </row>
    <row r="1288" spans="92:92" x14ac:dyDescent="0.25">
      <c r="CN1288" s="53"/>
    </row>
    <row r="1289" spans="92:92" x14ac:dyDescent="0.25">
      <c r="CN1289" s="53"/>
    </row>
    <row r="1290" spans="92:92" x14ac:dyDescent="0.25">
      <c r="CN1290" s="53"/>
    </row>
    <row r="1291" spans="92:92" x14ac:dyDescent="0.25">
      <c r="CN1291" s="53"/>
    </row>
    <row r="1292" spans="92:92" x14ac:dyDescent="0.25">
      <c r="CN1292" s="53"/>
    </row>
    <row r="1293" spans="92:92" x14ac:dyDescent="0.25">
      <c r="CN1293" s="53"/>
    </row>
    <row r="1294" spans="92:92" x14ac:dyDescent="0.25">
      <c r="CN1294" s="53"/>
    </row>
    <row r="1295" spans="92:92" x14ac:dyDescent="0.25">
      <c r="CN1295" s="53"/>
    </row>
    <row r="1296" spans="92:92" x14ac:dyDescent="0.25">
      <c r="CN1296" s="53"/>
    </row>
    <row r="1297" spans="92:92" x14ac:dyDescent="0.25">
      <c r="CN1297" s="53"/>
    </row>
    <row r="1298" spans="92:92" x14ac:dyDescent="0.25">
      <c r="CN1298" s="53"/>
    </row>
    <row r="1299" spans="92:92" x14ac:dyDescent="0.25">
      <c r="CN1299" s="53"/>
    </row>
    <row r="1300" spans="92:92" x14ac:dyDescent="0.25">
      <c r="CN1300" s="53"/>
    </row>
    <row r="1301" spans="92:92" x14ac:dyDescent="0.25">
      <c r="CN1301" s="53"/>
    </row>
    <row r="1302" spans="92:92" x14ac:dyDescent="0.25">
      <c r="CN1302" s="53"/>
    </row>
    <row r="1303" spans="92:92" x14ac:dyDescent="0.25">
      <c r="CN1303" s="53"/>
    </row>
    <row r="1304" spans="92:92" x14ac:dyDescent="0.25">
      <c r="CN1304" s="53"/>
    </row>
    <row r="1305" spans="92:92" x14ac:dyDescent="0.25">
      <c r="CN1305" s="53"/>
    </row>
    <row r="1306" spans="92:92" x14ac:dyDescent="0.25">
      <c r="CN1306" s="53"/>
    </row>
    <row r="1307" spans="92:92" x14ac:dyDescent="0.25">
      <c r="CN1307" s="53"/>
    </row>
    <row r="1308" spans="92:92" x14ac:dyDescent="0.25">
      <c r="CN1308" s="53"/>
    </row>
    <row r="1309" spans="92:92" x14ac:dyDescent="0.25">
      <c r="CN1309" s="53"/>
    </row>
    <row r="1310" spans="92:92" x14ac:dyDescent="0.25">
      <c r="CN1310" s="53"/>
    </row>
    <row r="1311" spans="92:92" x14ac:dyDescent="0.25">
      <c r="CN1311" s="53"/>
    </row>
    <row r="1312" spans="92:92" x14ac:dyDescent="0.25">
      <c r="CN1312" s="53"/>
    </row>
    <row r="1313" spans="92:92" x14ac:dyDescent="0.25">
      <c r="CN1313" s="53"/>
    </row>
    <row r="1314" spans="92:92" x14ac:dyDescent="0.25">
      <c r="CN1314" s="53"/>
    </row>
    <row r="1315" spans="92:92" x14ac:dyDescent="0.25">
      <c r="CN1315" s="53"/>
    </row>
    <row r="1316" spans="92:92" x14ac:dyDescent="0.25">
      <c r="CN1316" s="53"/>
    </row>
    <row r="1317" spans="92:92" x14ac:dyDescent="0.25">
      <c r="CN1317" s="53"/>
    </row>
    <row r="1318" spans="92:92" x14ac:dyDescent="0.25">
      <c r="CN1318" s="53"/>
    </row>
    <row r="1319" spans="92:92" x14ac:dyDescent="0.25">
      <c r="CN1319" s="53"/>
    </row>
    <row r="1320" spans="92:92" x14ac:dyDescent="0.25">
      <c r="CN1320" s="53"/>
    </row>
    <row r="1321" spans="92:92" x14ac:dyDescent="0.25">
      <c r="CN1321" s="53"/>
    </row>
    <row r="1322" spans="92:92" x14ac:dyDescent="0.25">
      <c r="CN1322" s="53"/>
    </row>
    <row r="1323" spans="92:92" x14ac:dyDescent="0.25">
      <c r="CN1323" s="53"/>
    </row>
    <row r="1324" spans="92:92" x14ac:dyDescent="0.25">
      <c r="CN1324" s="53"/>
    </row>
    <row r="1325" spans="92:92" x14ac:dyDescent="0.25">
      <c r="CN1325" s="53"/>
    </row>
    <row r="1326" spans="92:92" x14ac:dyDescent="0.25">
      <c r="CN1326" s="53"/>
    </row>
    <row r="1327" spans="92:92" x14ac:dyDescent="0.25">
      <c r="CN1327" s="53"/>
    </row>
    <row r="1328" spans="92:92" x14ac:dyDescent="0.25">
      <c r="CN1328" s="53"/>
    </row>
    <row r="1329" spans="92:92" x14ac:dyDescent="0.25">
      <c r="CN1329" s="53"/>
    </row>
    <row r="1330" spans="92:92" x14ac:dyDescent="0.25">
      <c r="CN1330" s="53"/>
    </row>
    <row r="1331" spans="92:92" x14ac:dyDescent="0.25">
      <c r="CN1331" s="53"/>
    </row>
    <row r="1332" spans="92:92" x14ac:dyDescent="0.25">
      <c r="CN1332" s="53"/>
    </row>
    <row r="1333" spans="92:92" x14ac:dyDescent="0.25">
      <c r="CN1333" s="53"/>
    </row>
    <row r="1334" spans="92:92" x14ac:dyDescent="0.25">
      <c r="CN1334" s="53"/>
    </row>
    <row r="1335" spans="92:92" x14ac:dyDescent="0.25">
      <c r="CN1335" s="53"/>
    </row>
    <row r="1336" spans="92:92" x14ac:dyDescent="0.25">
      <c r="CN1336" s="53"/>
    </row>
    <row r="1337" spans="92:92" x14ac:dyDescent="0.25">
      <c r="CN1337" s="53"/>
    </row>
    <row r="1338" spans="92:92" x14ac:dyDescent="0.25">
      <c r="CN1338" s="53"/>
    </row>
    <row r="1339" spans="92:92" x14ac:dyDescent="0.25">
      <c r="CN1339" s="53"/>
    </row>
    <row r="1340" spans="92:92" x14ac:dyDescent="0.25">
      <c r="CN1340" s="53"/>
    </row>
    <row r="1341" spans="92:92" x14ac:dyDescent="0.25">
      <c r="CN1341" s="53"/>
    </row>
    <row r="1342" spans="92:92" x14ac:dyDescent="0.25">
      <c r="CN1342" s="53"/>
    </row>
    <row r="1343" spans="92:92" x14ac:dyDescent="0.25">
      <c r="CN1343" s="53"/>
    </row>
    <row r="1344" spans="92:92" x14ac:dyDescent="0.25">
      <c r="CN1344" s="53"/>
    </row>
    <row r="1345" spans="92:92" x14ac:dyDescent="0.25">
      <c r="CN1345" s="53"/>
    </row>
    <row r="1346" spans="92:92" x14ac:dyDescent="0.25">
      <c r="CN1346" s="53"/>
    </row>
    <row r="1347" spans="92:92" x14ac:dyDescent="0.25">
      <c r="CN1347" s="53"/>
    </row>
    <row r="1348" spans="92:92" x14ac:dyDescent="0.25">
      <c r="CN1348" s="53"/>
    </row>
    <row r="1349" spans="92:92" x14ac:dyDescent="0.25">
      <c r="CN1349" s="53"/>
    </row>
    <row r="1350" spans="92:92" x14ac:dyDescent="0.25">
      <c r="CN1350" s="53"/>
    </row>
    <row r="1351" spans="92:92" x14ac:dyDescent="0.25">
      <c r="CN1351" s="53"/>
    </row>
    <row r="1352" spans="92:92" x14ac:dyDescent="0.25">
      <c r="CN1352" s="53"/>
    </row>
    <row r="1353" spans="92:92" x14ac:dyDescent="0.25">
      <c r="CN1353" s="53"/>
    </row>
    <row r="1354" spans="92:92" x14ac:dyDescent="0.25">
      <c r="CN1354" s="53"/>
    </row>
    <row r="1355" spans="92:92" x14ac:dyDescent="0.25">
      <c r="CN1355" s="53"/>
    </row>
    <row r="1356" spans="92:92" x14ac:dyDescent="0.25">
      <c r="CN1356" s="53"/>
    </row>
    <row r="1357" spans="92:92" x14ac:dyDescent="0.25">
      <c r="CN1357" s="53"/>
    </row>
    <row r="1358" spans="92:92" x14ac:dyDescent="0.25">
      <c r="CN1358" s="53"/>
    </row>
    <row r="1359" spans="92:92" x14ac:dyDescent="0.25">
      <c r="CN1359" s="53"/>
    </row>
    <row r="1360" spans="92:92" x14ac:dyDescent="0.25">
      <c r="CN1360" s="53"/>
    </row>
    <row r="1361" spans="92:92" x14ac:dyDescent="0.25">
      <c r="CN1361" s="53"/>
    </row>
    <row r="1362" spans="92:92" x14ac:dyDescent="0.25">
      <c r="CN1362" s="53"/>
    </row>
    <row r="1363" spans="92:92" x14ac:dyDescent="0.25">
      <c r="CN1363" s="53"/>
    </row>
    <row r="1364" spans="92:92" x14ac:dyDescent="0.25">
      <c r="CN1364" s="53"/>
    </row>
    <row r="1365" spans="92:92" x14ac:dyDescent="0.25">
      <c r="CN1365" s="53"/>
    </row>
    <row r="1366" spans="92:92" x14ac:dyDescent="0.25">
      <c r="CN1366" s="53"/>
    </row>
    <row r="1367" spans="92:92" x14ac:dyDescent="0.25">
      <c r="CN1367" s="53"/>
    </row>
    <row r="1368" spans="92:92" x14ac:dyDescent="0.25">
      <c r="CN1368" s="53"/>
    </row>
    <row r="1369" spans="92:92" x14ac:dyDescent="0.25">
      <c r="CN1369" s="53"/>
    </row>
    <row r="1370" spans="92:92" x14ac:dyDescent="0.25">
      <c r="CN1370" s="53"/>
    </row>
    <row r="1371" spans="92:92" x14ac:dyDescent="0.25">
      <c r="CN1371" s="53"/>
    </row>
    <row r="1372" spans="92:92" x14ac:dyDescent="0.25">
      <c r="CN1372" s="53"/>
    </row>
    <row r="1373" spans="92:92" x14ac:dyDescent="0.25">
      <c r="CN1373" s="53"/>
    </row>
    <row r="1374" spans="92:92" x14ac:dyDescent="0.25">
      <c r="CN1374" s="53"/>
    </row>
    <row r="1375" spans="92:92" x14ac:dyDescent="0.25">
      <c r="CN1375" s="53"/>
    </row>
    <row r="1376" spans="92:92" x14ac:dyDescent="0.25">
      <c r="CN1376" s="53"/>
    </row>
    <row r="1377" spans="92:92" x14ac:dyDescent="0.25">
      <c r="CN1377" s="53"/>
    </row>
    <row r="1378" spans="92:92" x14ac:dyDescent="0.25">
      <c r="CN1378" s="53"/>
    </row>
    <row r="1379" spans="92:92" x14ac:dyDescent="0.25">
      <c r="CN1379" s="53"/>
    </row>
    <row r="1380" spans="92:92" x14ac:dyDescent="0.25">
      <c r="CN1380" s="53"/>
    </row>
    <row r="1381" spans="92:92" x14ac:dyDescent="0.25">
      <c r="CN1381" s="53"/>
    </row>
    <row r="1382" spans="92:92" x14ac:dyDescent="0.25">
      <c r="CN1382" s="53"/>
    </row>
    <row r="1383" spans="92:92" x14ac:dyDescent="0.25">
      <c r="CN1383" s="53"/>
    </row>
    <row r="1384" spans="92:92" x14ac:dyDescent="0.25">
      <c r="CN1384" s="53"/>
    </row>
    <row r="1385" spans="92:92" x14ac:dyDescent="0.25">
      <c r="CN1385" s="53"/>
    </row>
    <row r="1386" spans="92:92" x14ac:dyDescent="0.25">
      <c r="CN1386" s="53"/>
    </row>
    <row r="1387" spans="92:92" x14ac:dyDescent="0.25">
      <c r="CN1387" s="53"/>
    </row>
    <row r="1388" spans="92:92" x14ac:dyDescent="0.25">
      <c r="CN1388" s="53"/>
    </row>
    <row r="1389" spans="92:92" x14ac:dyDescent="0.25">
      <c r="CN1389" s="53"/>
    </row>
    <row r="1390" spans="92:92" x14ac:dyDescent="0.25">
      <c r="CN1390" s="53"/>
    </row>
    <row r="1391" spans="92:92" x14ac:dyDescent="0.25">
      <c r="CN1391" s="53"/>
    </row>
    <row r="1392" spans="92:92" x14ac:dyDescent="0.25">
      <c r="CN1392" s="53"/>
    </row>
    <row r="1393" spans="92:92" x14ac:dyDescent="0.25">
      <c r="CN1393" s="53"/>
    </row>
    <row r="1394" spans="92:92" x14ac:dyDescent="0.25">
      <c r="CN1394" s="53"/>
    </row>
    <row r="1395" spans="92:92" x14ac:dyDescent="0.25">
      <c r="CN1395" s="53"/>
    </row>
    <row r="1396" spans="92:92" x14ac:dyDescent="0.25">
      <c r="CN1396" s="53"/>
    </row>
    <row r="1397" spans="92:92" x14ac:dyDescent="0.25">
      <c r="CN1397" s="53"/>
    </row>
    <row r="1398" spans="92:92" x14ac:dyDescent="0.25">
      <c r="CN1398" s="53"/>
    </row>
    <row r="1399" spans="92:92" x14ac:dyDescent="0.25">
      <c r="CN1399" s="53"/>
    </row>
    <row r="1400" spans="92:92" x14ac:dyDescent="0.25">
      <c r="CN1400" s="53"/>
    </row>
    <row r="1401" spans="92:92" x14ac:dyDescent="0.25">
      <c r="CN1401" s="53"/>
    </row>
    <row r="1402" spans="92:92" x14ac:dyDescent="0.25">
      <c r="CN1402" s="53"/>
    </row>
    <row r="1403" spans="92:92" x14ac:dyDescent="0.25">
      <c r="CN1403" s="53"/>
    </row>
    <row r="1404" spans="92:92" x14ac:dyDescent="0.25">
      <c r="CN1404" s="53"/>
    </row>
    <row r="1405" spans="92:92" x14ac:dyDescent="0.25">
      <c r="CN1405" s="53"/>
    </row>
    <row r="1406" spans="92:92" x14ac:dyDescent="0.25">
      <c r="CN1406" s="53"/>
    </row>
    <row r="1407" spans="92:92" x14ac:dyDescent="0.25">
      <c r="CN1407" s="53"/>
    </row>
    <row r="1408" spans="92:92" x14ac:dyDescent="0.25">
      <c r="CN1408" s="53"/>
    </row>
    <row r="1409" spans="92:92" x14ac:dyDescent="0.25">
      <c r="CN1409" s="53"/>
    </row>
    <row r="1410" spans="92:92" x14ac:dyDescent="0.25">
      <c r="CN1410" s="53"/>
    </row>
    <row r="1411" spans="92:92" x14ac:dyDescent="0.25">
      <c r="CN1411" s="53"/>
    </row>
    <row r="1412" spans="92:92" x14ac:dyDescent="0.25">
      <c r="CN1412" s="53"/>
    </row>
    <row r="1413" spans="92:92" x14ac:dyDescent="0.25">
      <c r="CN1413" s="53"/>
    </row>
    <row r="1414" spans="92:92" x14ac:dyDescent="0.25">
      <c r="CN1414" s="53"/>
    </row>
    <row r="1415" spans="92:92" x14ac:dyDescent="0.25">
      <c r="CN1415" s="53"/>
    </row>
    <row r="1416" spans="92:92" x14ac:dyDescent="0.25">
      <c r="CN1416" s="53"/>
    </row>
    <row r="1417" spans="92:92" x14ac:dyDescent="0.25">
      <c r="CN1417" s="53"/>
    </row>
    <row r="1418" spans="92:92" x14ac:dyDescent="0.25">
      <c r="CN1418" s="53"/>
    </row>
    <row r="1419" spans="92:92" x14ac:dyDescent="0.25">
      <c r="CN1419" s="53"/>
    </row>
    <row r="1420" spans="92:92" x14ac:dyDescent="0.25">
      <c r="CN1420" s="53"/>
    </row>
    <row r="1421" spans="92:92" x14ac:dyDescent="0.25">
      <c r="CN1421" s="53"/>
    </row>
    <row r="1422" spans="92:92" x14ac:dyDescent="0.25">
      <c r="CN1422" s="53"/>
    </row>
    <row r="1423" spans="92:92" x14ac:dyDescent="0.25">
      <c r="CN1423" s="53"/>
    </row>
    <row r="1424" spans="92:92" x14ac:dyDescent="0.25">
      <c r="CN1424" s="53"/>
    </row>
    <row r="1425" spans="92:92" x14ac:dyDescent="0.25">
      <c r="CN1425" s="53"/>
    </row>
    <row r="1426" spans="92:92" x14ac:dyDescent="0.25">
      <c r="CN1426" s="53"/>
    </row>
    <row r="1427" spans="92:92" x14ac:dyDescent="0.25">
      <c r="CN1427" s="53"/>
    </row>
    <row r="1428" spans="92:92" x14ac:dyDescent="0.25">
      <c r="CN1428" s="53"/>
    </row>
    <row r="1429" spans="92:92" x14ac:dyDescent="0.25">
      <c r="CN1429" s="53"/>
    </row>
    <row r="1430" spans="92:92" x14ac:dyDescent="0.25">
      <c r="CN1430" s="53"/>
    </row>
    <row r="1431" spans="92:92" x14ac:dyDescent="0.25">
      <c r="CN1431" s="53"/>
    </row>
    <row r="1432" spans="92:92" x14ac:dyDescent="0.25">
      <c r="CN1432" s="53"/>
    </row>
    <row r="1433" spans="92:92" x14ac:dyDescent="0.25">
      <c r="CN1433" s="53"/>
    </row>
    <row r="1434" spans="92:92" x14ac:dyDescent="0.25">
      <c r="CN1434" s="53"/>
    </row>
    <row r="1435" spans="92:92" x14ac:dyDescent="0.25">
      <c r="CN1435" s="53"/>
    </row>
    <row r="1436" spans="92:92" x14ac:dyDescent="0.25">
      <c r="CN1436" s="53"/>
    </row>
    <row r="1437" spans="92:92" x14ac:dyDescent="0.25">
      <c r="CN1437" s="53"/>
    </row>
    <row r="1438" spans="92:92" x14ac:dyDescent="0.25">
      <c r="CN1438" s="53"/>
    </row>
    <row r="1439" spans="92:92" x14ac:dyDescent="0.25">
      <c r="CN1439" s="53"/>
    </row>
    <row r="1440" spans="92:92" x14ac:dyDescent="0.25">
      <c r="CN1440" s="53"/>
    </row>
    <row r="1441" spans="92:92" x14ac:dyDescent="0.25">
      <c r="CN1441" s="53"/>
    </row>
    <row r="1442" spans="92:92" x14ac:dyDescent="0.25">
      <c r="CN1442" s="53"/>
    </row>
    <row r="1443" spans="92:92" x14ac:dyDescent="0.25">
      <c r="CN1443" s="53"/>
    </row>
    <row r="1444" spans="92:92" x14ac:dyDescent="0.25">
      <c r="CN1444" s="53"/>
    </row>
    <row r="1445" spans="92:92" x14ac:dyDescent="0.25">
      <c r="CN1445" s="53"/>
    </row>
    <row r="1446" spans="92:92" x14ac:dyDescent="0.25">
      <c r="CN1446" s="53"/>
    </row>
    <row r="1447" spans="92:92" x14ac:dyDescent="0.25">
      <c r="CN1447" s="53"/>
    </row>
    <row r="1448" spans="92:92" x14ac:dyDescent="0.25">
      <c r="CN1448" s="53"/>
    </row>
    <row r="1449" spans="92:92" x14ac:dyDescent="0.25">
      <c r="CN1449" s="53"/>
    </row>
    <row r="1450" spans="92:92" x14ac:dyDescent="0.25">
      <c r="CN1450" s="53"/>
    </row>
    <row r="1451" spans="92:92" x14ac:dyDescent="0.25">
      <c r="CN1451" s="53"/>
    </row>
    <row r="1452" spans="92:92" x14ac:dyDescent="0.25">
      <c r="CN1452" s="53"/>
    </row>
    <row r="1453" spans="92:92" x14ac:dyDescent="0.25">
      <c r="CN1453" s="53"/>
    </row>
    <row r="1454" spans="92:92" x14ac:dyDescent="0.25">
      <c r="CN1454" s="53"/>
    </row>
    <row r="1455" spans="92:92" x14ac:dyDescent="0.25">
      <c r="CN1455" s="53"/>
    </row>
    <row r="1456" spans="92:92" x14ac:dyDescent="0.25">
      <c r="CN1456" s="53"/>
    </row>
    <row r="1457" spans="92:92" x14ac:dyDescent="0.25">
      <c r="CN1457" s="53"/>
    </row>
    <row r="1458" spans="92:92" x14ac:dyDescent="0.25">
      <c r="CN1458" s="53"/>
    </row>
    <row r="1459" spans="92:92" x14ac:dyDescent="0.25">
      <c r="CN1459" s="53"/>
    </row>
    <row r="1460" spans="92:92" x14ac:dyDescent="0.25">
      <c r="CN1460" s="53"/>
    </row>
    <row r="1461" spans="92:92" x14ac:dyDescent="0.25">
      <c r="CN1461" s="53"/>
    </row>
    <row r="1462" spans="92:92" x14ac:dyDescent="0.25">
      <c r="CN1462" s="53"/>
    </row>
    <row r="1463" spans="92:92" x14ac:dyDescent="0.25">
      <c r="CN1463" s="53"/>
    </row>
    <row r="1464" spans="92:92" x14ac:dyDescent="0.25">
      <c r="CN1464" s="53"/>
    </row>
    <row r="1465" spans="92:92" x14ac:dyDescent="0.25">
      <c r="CN1465" s="53"/>
    </row>
    <row r="1466" spans="92:92" x14ac:dyDescent="0.25">
      <c r="CN1466" s="53"/>
    </row>
    <row r="1467" spans="92:92" x14ac:dyDescent="0.25">
      <c r="CN1467" s="53"/>
    </row>
    <row r="1468" spans="92:92" x14ac:dyDescent="0.25">
      <c r="CN1468" s="53"/>
    </row>
    <row r="1469" spans="92:92" x14ac:dyDescent="0.25">
      <c r="CN1469" s="53"/>
    </row>
    <row r="1470" spans="92:92" x14ac:dyDescent="0.25">
      <c r="CN1470" s="53"/>
    </row>
    <row r="1471" spans="92:92" x14ac:dyDescent="0.25">
      <c r="CN1471" s="53"/>
    </row>
    <row r="1472" spans="92:92" x14ac:dyDescent="0.25">
      <c r="CN1472" s="53"/>
    </row>
    <row r="1473" spans="92:92" x14ac:dyDescent="0.25">
      <c r="CN1473" s="53"/>
    </row>
    <row r="1474" spans="92:92" x14ac:dyDescent="0.25">
      <c r="CN1474" s="53"/>
    </row>
    <row r="1475" spans="92:92" x14ac:dyDescent="0.25">
      <c r="CN1475" s="53"/>
    </row>
    <row r="1476" spans="92:92" x14ac:dyDescent="0.25">
      <c r="CN1476" s="53"/>
    </row>
    <row r="1477" spans="92:92" x14ac:dyDescent="0.25">
      <c r="CN1477" s="53"/>
    </row>
    <row r="1478" spans="92:92" x14ac:dyDescent="0.25">
      <c r="CN1478" s="53"/>
    </row>
    <row r="1479" spans="92:92" x14ac:dyDescent="0.25">
      <c r="CN1479" s="53"/>
    </row>
    <row r="1480" spans="92:92" x14ac:dyDescent="0.25">
      <c r="CN1480" s="53"/>
    </row>
    <row r="1481" spans="92:92" x14ac:dyDescent="0.25">
      <c r="CN1481" s="53"/>
    </row>
    <row r="1482" spans="92:92" x14ac:dyDescent="0.25">
      <c r="CN1482" s="53"/>
    </row>
    <row r="1483" spans="92:92" x14ac:dyDescent="0.25">
      <c r="CN1483" s="53"/>
    </row>
    <row r="1484" spans="92:92" x14ac:dyDescent="0.25">
      <c r="CN1484" s="53"/>
    </row>
    <row r="1485" spans="92:92" x14ac:dyDescent="0.25">
      <c r="CN1485" s="53"/>
    </row>
    <row r="1486" spans="92:92" x14ac:dyDescent="0.25">
      <c r="CN1486" s="53"/>
    </row>
    <row r="1487" spans="92:92" x14ac:dyDescent="0.25">
      <c r="CN1487" s="53"/>
    </row>
    <row r="1488" spans="92:92" x14ac:dyDescent="0.25">
      <c r="CN1488" s="53"/>
    </row>
    <row r="1489" spans="92:92" x14ac:dyDescent="0.25">
      <c r="CN1489" s="53"/>
    </row>
    <row r="1490" spans="92:92" x14ac:dyDescent="0.25">
      <c r="CN1490" s="53"/>
    </row>
    <row r="1491" spans="92:92" x14ac:dyDescent="0.25">
      <c r="CN1491" s="53"/>
    </row>
    <row r="1492" spans="92:92" x14ac:dyDescent="0.25">
      <c r="CN1492" s="53"/>
    </row>
    <row r="1493" spans="92:92" x14ac:dyDescent="0.25">
      <c r="CN1493" s="53"/>
    </row>
    <row r="1494" spans="92:92" x14ac:dyDescent="0.25">
      <c r="CN1494" s="53"/>
    </row>
    <row r="1495" spans="92:92" x14ac:dyDescent="0.25">
      <c r="CN1495" s="53"/>
    </row>
    <row r="1496" spans="92:92" x14ac:dyDescent="0.25">
      <c r="CN1496" s="53"/>
    </row>
    <row r="1497" spans="92:92" x14ac:dyDescent="0.25">
      <c r="CN1497" s="53"/>
    </row>
    <row r="1498" spans="92:92" x14ac:dyDescent="0.25">
      <c r="CN1498" s="53"/>
    </row>
    <row r="1499" spans="92:92" x14ac:dyDescent="0.25">
      <c r="CN1499" s="53"/>
    </row>
    <row r="1500" spans="92:92" x14ac:dyDescent="0.25">
      <c r="CN1500" s="53"/>
    </row>
    <row r="1501" spans="92:92" x14ac:dyDescent="0.25">
      <c r="CN1501" s="53"/>
    </row>
    <row r="1502" spans="92:92" x14ac:dyDescent="0.25">
      <c r="CN1502" s="53"/>
    </row>
    <row r="1503" spans="92:92" x14ac:dyDescent="0.25">
      <c r="CN1503" s="53"/>
    </row>
    <row r="1504" spans="92:92" x14ac:dyDescent="0.25">
      <c r="CN1504" s="53"/>
    </row>
    <row r="1505" spans="92:92" x14ac:dyDescent="0.25">
      <c r="CN1505" s="53"/>
    </row>
    <row r="1506" spans="92:92" x14ac:dyDescent="0.25">
      <c r="CN1506" s="53"/>
    </row>
    <row r="1507" spans="92:92" x14ac:dyDescent="0.25">
      <c r="CN1507" s="53"/>
    </row>
    <row r="1508" spans="92:92" x14ac:dyDescent="0.25">
      <c r="CN1508" s="53"/>
    </row>
    <row r="1509" spans="92:92" x14ac:dyDescent="0.25">
      <c r="CN1509" s="53"/>
    </row>
    <row r="1510" spans="92:92" x14ac:dyDescent="0.25">
      <c r="CN1510" s="53"/>
    </row>
    <row r="1511" spans="92:92" x14ac:dyDescent="0.25">
      <c r="CN1511" s="53"/>
    </row>
    <row r="1512" spans="92:92" x14ac:dyDescent="0.25">
      <c r="CN1512" s="53"/>
    </row>
    <row r="1513" spans="92:92" x14ac:dyDescent="0.25">
      <c r="CN1513" s="53"/>
    </row>
    <row r="1514" spans="92:92" x14ac:dyDescent="0.25">
      <c r="CN1514" s="53"/>
    </row>
    <row r="1515" spans="92:92" x14ac:dyDescent="0.25">
      <c r="CN1515" s="53"/>
    </row>
    <row r="1516" spans="92:92" x14ac:dyDescent="0.25">
      <c r="CN1516" s="53"/>
    </row>
    <row r="1517" spans="92:92" x14ac:dyDescent="0.25">
      <c r="CN1517" s="53"/>
    </row>
    <row r="1518" spans="92:92" x14ac:dyDescent="0.25">
      <c r="CN1518" s="53"/>
    </row>
    <row r="1519" spans="92:92" x14ac:dyDescent="0.25">
      <c r="CN1519" s="53"/>
    </row>
    <row r="1520" spans="92:92" x14ac:dyDescent="0.25">
      <c r="CN1520" s="53"/>
    </row>
    <row r="1521" spans="92:92" x14ac:dyDescent="0.25">
      <c r="CN1521" s="53"/>
    </row>
    <row r="1522" spans="92:92" x14ac:dyDescent="0.25">
      <c r="CN1522" s="53"/>
    </row>
    <row r="1523" spans="92:92" x14ac:dyDescent="0.25">
      <c r="CN1523" s="53"/>
    </row>
    <row r="1524" spans="92:92" x14ac:dyDescent="0.25">
      <c r="CN1524" s="53"/>
    </row>
    <row r="1525" spans="92:92" x14ac:dyDescent="0.25">
      <c r="CN1525" s="53"/>
    </row>
    <row r="1526" spans="92:92" x14ac:dyDescent="0.25">
      <c r="CN1526" s="53"/>
    </row>
    <row r="1527" spans="92:92" x14ac:dyDescent="0.25">
      <c r="CN1527" s="53"/>
    </row>
    <row r="1528" spans="92:92" x14ac:dyDescent="0.25">
      <c r="CN1528" s="53"/>
    </row>
    <row r="1529" spans="92:92" x14ac:dyDescent="0.25">
      <c r="CN1529" s="53"/>
    </row>
    <row r="1530" spans="92:92" x14ac:dyDescent="0.25">
      <c r="CN1530" s="53"/>
    </row>
    <row r="1531" spans="92:92" x14ac:dyDescent="0.25">
      <c r="CN1531" s="53"/>
    </row>
    <row r="1532" spans="92:92" x14ac:dyDescent="0.25">
      <c r="CN1532" s="53"/>
    </row>
    <row r="1533" spans="92:92" x14ac:dyDescent="0.25">
      <c r="CN1533" s="53"/>
    </row>
    <row r="1534" spans="92:92" x14ac:dyDescent="0.25">
      <c r="CN1534" s="53"/>
    </row>
    <row r="1535" spans="92:92" x14ac:dyDescent="0.25">
      <c r="CN1535" s="53"/>
    </row>
    <row r="1536" spans="92:92" x14ac:dyDescent="0.25">
      <c r="CN1536" s="53"/>
    </row>
    <row r="1537" spans="92:92" x14ac:dyDescent="0.25">
      <c r="CN1537" s="53"/>
    </row>
    <row r="1538" spans="92:92" x14ac:dyDescent="0.25">
      <c r="CN1538" s="53"/>
    </row>
    <row r="1539" spans="92:92" x14ac:dyDescent="0.25">
      <c r="CN1539" s="53"/>
    </row>
    <row r="1540" spans="92:92" x14ac:dyDescent="0.25">
      <c r="CN1540" s="53"/>
    </row>
    <row r="1541" spans="92:92" x14ac:dyDescent="0.25">
      <c r="CN1541" s="53"/>
    </row>
    <row r="1542" spans="92:92" x14ac:dyDescent="0.25">
      <c r="CN1542" s="53"/>
    </row>
    <row r="1543" spans="92:92" x14ac:dyDescent="0.25">
      <c r="CN1543" s="53"/>
    </row>
    <row r="1544" spans="92:92" x14ac:dyDescent="0.25">
      <c r="CN1544" s="53"/>
    </row>
    <row r="1545" spans="92:92" x14ac:dyDescent="0.25">
      <c r="CN1545" s="53"/>
    </row>
    <row r="1546" spans="92:92" x14ac:dyDescent="0.25">
      <c r="CN1546" s="53"/>
    </row>
    <row r="1547" spans="92:92" x14ac:dyDescent="0.25">
      <c r="CN1547" s="53"/>
    </row>
    <row r="1548" spans="92:92" x14ac:dyDescent="0.25">
      <c r="CN1548" s="53"/>
    </row>
    <row r="1549" spans="92:92" x14ac:dyDescent="0.25">
      <c r="CN1549" s="53"/>
    </row>
    <row r="1550" spans="92:92" x14ac:dyDescent="0.25">
      <c r="CN1550" s="53"/>
    </row>
    <row r="1551" spans="92:92" x14ac:dyDescent="0.25">
      <c r="CN1551" s="53"/>
    </row>
    <row r="1552" spans="92:92" x14ac:dyDescent="0.25">
      <c r="CN1552" s="53"/>
    </row>
    <row r="1553" spans="92:92" x14ac:dyDescent="0.25">
      <c r="CN1553" s="53"/>
    </row>
    <row r="1554" spans="92:92" x14ac:dyDescent="0.25">
      <c r="CN1554" s="53"/>
    </row>
    <row r="1555" spans="92:92" x14ac:dyDescent="0.25">
      <c r="CN1555" s="53"/>
    </row>
    <row r="1556" spans="92:92" x14ac:dyDescent="0.25">
      <c r="CN1556" s="53"/>
    </row>
    <row r="1557" spans="92:92" x14ac:dyDescent="0.25">
      <c r="CN1557" s="53"/>
    </row>
    <row r="1558" spans="92:92" x14ac:dyDescent="0.25">
      <c r="CN1558" s="53"/>
    </row>
    <row r="1559" spans="92:92" x14ac:dyDescent="0.25">
      <c r="CN1559" s="53"/>
    </row>
    <row r="1560" spans="92:92" x14ac:dyDescent="0.25">
      <c r="CN1560" s="53"/>
    </row>
    <row r="1561" spans="92:92" x14ac:dyDescent="0.25">
      <c r="CN1561" s="53"/>
    </row>
    <row r="1562" spans="92:92" x14ac:dyDescent="0.25">
      <c r="CN1562" s="53"/>
    </row>
    <row r="1563" spans="92:92" x14ac:dyDescent="0.25">
      <c r="CN1563" s="53"/>
    </row>
    <row r="1564" spans="92:92" x14ac:dyDescent="0.25">
      <c r="CN1564" s="53"/>
    </row>
    <row r="1565" spans="92:92" x14ac:dyDescent="0.25">
      <c r="CN1565" s="53"/>
    </row>
    <row r="1566" spans="92:92" x14ac:dyDescent="0.25">
      <c r="CN1566" s="53"/>
    </row>
    <row r="1567" spans="92:92" x14ac:dyDescent="0.25">
      <c r="CN1567" s="53"/>
    </row>
    <row r="1568" spans="92:92" x14ac:dyDescent="0.25">
      <c r="CN1568" s="53"/>
    </row>
    <row r="1569" spans="92:92" x14ac:dyDescent="0.25">
      <c r="CN1569" s="53"/>
    </row>
    <row r="1570" spans="92:92" x14ac:dyDescent="0.25">
      <c r="CN1570" s="53"/>
    </row>
    <row r="1571" spans="92:92" x14ac:dyDescent="0.25">
      <c r="CN1571" s="53"/>
    </row>
    <row r="1572" spans="92:92" x14ac:dyDescent="0.25">
      <c r="CN1572" s="53"/>
    </row>
    <row r="1573" spans="92:92" x14ac:dyDescent="0.25">
      <c r="CN1573" s="53"/>
    </row>
    <row r="1574" spans="92:92" x14ac:dyDescent="0.25">
      <c r="CN1574" s="53"/>
    </row>
    <row r="1575" spans="92:92" x14ac:dyDescent="0.25">
      <c r="CN1575" s="53"/>
    </row>
    <row r="1576" spans="92:92" x14ac:dyDescent="0.25">
      <c r="CN1576" s="53"/>
    </row>
    <row r="1577" spans="92:92" x14ac:dyDescent="0.25">
      <c r="CN1577" s="53"/>
    </row>
    <row r="1578" spans="92:92" x14ac:dyDescent="0.25">
      <c r="CN1578" s="53"/>
    </row>
    <row r="1579" spans="92:92" x14ac:dyDescent="0.25">
      <c r="CN1579" s="53"/>
    </row>
    <row r="1580" spans="92:92" x14ac:dyDescent="0.25">
      <c r="CN1580" s="53"/>
    </row>
    <row r="1581" spans="92:92" x14ac:dyDescent="0.25">
      <c r="CN1581" s="53"/>
    </row>
    <row r="1582" spans="92:92" x14ac:dyDescent="0.25">
      <c r="CN1582" s="53"/>
    </row>
    <row r="1583" spans="92:92" x14ac:dyDescent="0.25">
      <c r="CN1583" s="53"/>
    </row>
    <row r="1584" spans="92:92" x14ac:dyDescent="0.25">
      <c r="CN1584" s="53"/>
    </row>
    <row r="1585" spans="92:92" x14ac:dyDescent="0.25">
      <c r="CN1585" s="53"/>
    </row>
    <row r="1586" spans="92:92" x14ac:dyDescent="0.25">
      <c r="CN1586" s="53"/>
    </row>
    <row r="1587" spans="92:92" x14ac:dyDescent="0.25">
      <c r="CN1587" s="53"/>
    </row>
    <row r="1588" spans="92:92" x14ac:dyDescent="0.25">
      <c r="CN1588" s="53"/>
    </row>
    <row r="1589" spans="92:92" x14ac:dyDescent="0.25">
      <c r="CN1589" s="53"/>
    </row>
    <row r="1590" spans="92:92" x14ac:dyDescent="0.25">
      <c r="CN1590" s="53"/>
    </row>
    <row r="1591" spans="92:92" x14ac:dyDescent="0.25">
      <c r="CN1591" s="53"/>
    </row>
    <row r="1592" spans="92:92" x14ac:dyDescent="0.25">
      <c r="CN1592" s="53"/>
    </row>
    <row r="1593" spans="92:92" x14ac:dyDescent="0.25">
      <c r="CN1593" s="53"/>
    </row>
    <row r="1594" spans="92:92" x14ac:dyDescent="0.25">
      <c r="CN1594" s="53"/>
    </row>
    <row r="1595" spans="92:92" x14ac:dyDescent="0.25">
      <c r="CN1595" s="53"/>
    </row>
    <row r="1596" spans="92:92" x14ac:dyDescent="0.25">
      <c r="CN1596" s="53"/>
    </row>
    <row r="1597" spans="92:92" x14ac:dyDescent="0.25">
      <c r="CN1597" s="53"/>
    </row>
    <row r="1598" spans="92:92" x14ac:dyDescent="0.25">
      <c r="CN1598" s="53"/>
    </row>
    <row r="1599" spans="92:92" x14ac:dyDescent="0.25">
      <c r="CN1599" s="53"/>
    </row>
    <row r="1600" spans="92:92" x14ac:dyDescent="0.25">
      <c r="CN1600" s="53"/>
    </row>
    <row r="1601" spans="92:92" x14ac:dyDescent="0.25">
      <c r="CN1601" s="53"/>
    </row>
    <row r="1602" spans="92:92" x14ac:dyDescent="0.25">
      <c r="CN1602" s="53"/>
    </row>
    <row r="1603" spans="92:92" x14ac:dyDescent="0.25">
      <c r="CN1603" s="53"/>
    </row>
    <row r="1604" spans="92:92" x14ac:dyDescent="0.25">
      <c r="CN1604" s="53"/>
    </row>
    <row r="1605" spans="92:92" x14ac:dyDescent="0.25">
      <c r="CN1605" s="53"/>
    </row>
    <row r="1606" spans="92:92" x14ac:dyDescent="0.25">
      <c r="CN1606" s="53"/>
    </row>
    <row r="1607" spans="92:92" x14ac:dyDescent="0.25">
      <c r="CN1607" s="53"/>
    </row>
    <row r="1608" spans="92:92" x14ac:dyDescent="0.25">
      <c r="CN1608" s="53"/>
    </row>
    <row r="1609" spans="92:92" x14ac:dyDescent="0.25">
      <c r="CN1609" s="53"/>
    </row>
    <row r="1610" spans="92:92" x14ac:dyDescent="0.25">
      <c r="CN1610" s="53"/>
    </row>
    <row r="1611" spans="92:92" x14ac:dyDescent="0.25">
      <c r="CN1611" s="53"/>
    </row>
    <row r="1612" spans="92:92" x14ac:dyDescent="0.25">
      <c r="CN1612" s="53"/>
    </row>
    <row r="1613" spans="92:92" x14ac:dyDescent="0.25">
      <c r="CN1613" s="53"/>
    </row>
    <row r="1614" spans="92:92" x14ac:dyDescent="0.25">
      <c r="CN1614" s="53"/>
    </row>
    <row r="1615" spans="92:92" x14ac:dyDescent="0.25">
      <c r="CN1615" s="53"/>
    </row>
    <row r="1616" spans="92:92" x14ac:dyDescent="0.25">
      <c r="CN1616" s="53"/>
    </row>
    <row r="1617" spans="92:92" x14ac:dyDescent="0.25">
      <c r="CN1617" s="53"/>
    </row>
    <row r="1618" spans="92:92" x14ac:dyDescent="0.25">
      <c r="CN1618" s="53"/>
    </row>
    <row r="1619" spans="92:92" x14ac:dyDescent="0.25">
      <c r="CN1619" s="53"/>
    </row>
    <row r="1620" spans="92:92" x14ac:dyDescent="0.25">
      <c r="CN1620" s="53"/>
    </row>
    <row r="1621" spans="92:92" x14ac:dyDescent="0.25">
      <c r="CN1621" s="53"/>
    </row>
    <row r="1622" spans="92:92" x14ac:dyDescent="0.25">
      <c r="CN1622" s="53"/>
    </row>
    <row r="1623" spans="92:92" x14ac:dyDescent="0.25">
      <c r="CN1623" s="53"/>
    </row>
    <row r="1624" spans="92:92" x14ac:dyDescent="0.25">
      <c r="CN1624" s="53"/>
    </row>
    <row r="1625" spans="92:92" x14ac:dyDescent="0.25">
      <c r="CN1625" s="53"/>
    </row>
    <row r="1626" spans="92:92" x14ac:dyDescent="0.25">
      <c r="CN1626" s="53"/>
    </row>
    <row r="1627" spans="92:92" x14ac:dyDescent="0.25">
      <c r="CN1627" s="53"/>
    </row>
    <row r="1628" spans="92:92" x14ac:dyDescent="0.25">
      <c r="CN1628" s="53"/>
    </row>
    <row r="1629" spans="92:92" x14ac:dyDescent="0.25">
      <c r="CN1629" s="53"/>
    </row>
    <row r="1630" spans="92:92" x14ac:dyDescent="0.25">
      <c r="CN1630" s="53"/>
    </row>
    <row r="1631" spans="92:92" x14ac:dyDescent="0.25">
      <c r="CN1631" s="53"/>
    </row>
    <row r="1632" spans="92:92" x14ac:dyDescent="0.25">
      <c r="CN1632" s="53"/>
    </row>
    <row r="1633" spans="92:92" x14ac:dyDescent="0.25">
      <c r="CN1633" s="53"/>
    </row>
    <row r="1634" spans="92:92" x14ac:dyDescent="0.25">
      <c r="CN1634" s="53"/>
    </row>
    <row r="1635" spans="92:92" x14ac:dyDescent="0.25">
      <c r="CN1635" s="53"/>
    </row>
    <row r="1636" spans="92:92" x14ac:dyDescent="0.25">
      <c r="CN1636" s="53"/>
    </row>
    <row r="1637" spans="92:92" x14ac:dyDescent="0.25">
      <c r="CN1637" s="53"/>
    </row>
    <row r="1638" spans="92:92" x14ac:dyDescent="0.25">
      <c r="CN1638" s="53"/>
    </row>
    <row r="1639" spans="92:92" x14ac:dyDescent="0.25">
      <c r="CN1639" s="53"/>
    </row>
    <row r="1640" spans="92:92" x14ac:dyDescent="0.25">
      <c r="CN1640" s="53"/>
    </row>
    <row r="1641" spans="92:92" x14ac:dyDescent="0.25">
      <c r="CN1641" s="53"/>
    </row>
    <row r="1642" spans="92:92" x14ac:dyDescent="0.25">
      <c r="CN1642" s="53"/>
    </row>
    <row r="1643" spans="92:92" x14ac:dyDescent="0.25">
      <c r="CN1643" s="53"/>
    </row>
    <row r="1644" spans="92:92" x14ac:dyDescent="0.25">
      <c r="CN1644" s="53"/>
    </row>
    <row r="1645" spans="92:92" x14ac:dyDescent="0.25">
      <c r="CN1645" s="53"/>
    </row>
    <row r="1646" spans="92:92" x14ac:dyDescent="0.25">
      <c r="CN1646" s="53"/>
    </row>
    <row r="1647" spans="92:92" x14ac:dyDescent="0.25">
      <c r="CN1647" s="53"/>
    </row>
    <row r="1648" spans="92:92" x14ac:dyDescent="0.25">
      <c r="CN1648" s="53"/>
    </row>
    <row r="1649" spans="92:92" x14ac:dyDescent="0.25">
      <c r="CN1649" s="53"/>
    </row>
    <row r="1650" spans="92:92" x14ac:dyDescent="0.25">
      <c r="CN1650" s="53"/>
    </row>
    <row r="1651" spans="92:92" x14ac:dyDescent="0.25">
      <c r="CN1651" s="53"/>
    </row>
    <row r="1652" spans="92:92" x14ac:dyDescent="0.25">
      <c r="CN1652" s="53"/>
    </row>
    <row r="1653" spans="92:92" x14ac:dyDescent="0.25">
      <c r="CN1653" s="53"/>
    </row>
    <row r="1654" spans="92:92" x14ac:dyDescent="0.25">
      <c r="CN1654" s="53"/>
    </row>
    <row r="1655" spans="92:92" x14ac:dyDescent="0.25">
      <c r="CN1655" s="53"/>
    </row>
    <row r="1656" spans="92:92" x14ac:dyDescent="0.25">
      <c r="CN1656" s="53"/>
    </row>
    <row r="1657" spans="92:92" x14ac:dyDescent="0.25">
      <c r="CN1657" s="53"/>
    </row>
    <row r="1658" spans="92:92" x14ac:dyDescent="0.25">
      <c r="CN1658" s="53"/>
    </row>
    <row r="1659" spans="92:92" x14ac:dyDescent="0.25">
      <c r="CN1659" s="53"/>
    </row>
    <row r="1660" spans="92:92" x14ac:dyDescent="0.25">
      <c r="CN1660" s="53"/>
    </row>
    <row r="1661" spans="92:92" x14ac:dyDescent="0.25">
      <c r="CN1661" s="53"/>
    </row>
    <row r="1662" spans="92:92" x14ac:dyDescent="0.25">
      <c r="CN1662" s="53"/>
    </row>
    <row r="1663" spans="92:92" x14ac:dyDescent="0.25">
      <c r="CN1663" s="53"/>
    </row>
    <row r="1664" spans="92:92" x14ac:dyDescent="0.25">
      <c r="CN1664" s="53"/>
    </row>
    <row r="1665" spans="92:92" x14ac:dyDescent="0.25">
      <c r="CN1665" s="53"/>
    </row>
    <row r="1666" spans="92:92" x14ac:dyDescent="0.25">
      <c r="CN1666" s="53"/>
    </row>
    <row r="1667" spans="92:92" x14ac:dyDescent="0.25">
      <c r="CN1667" s="53"/>
    </row>
    <row r="1668" spans="92:92" x14ac:dyDescent="0.25">
      <c r="CN1668" s="53"/>
    </row>
    <row r="1669" spans="92:92" x14ac:dyDescent="0.25">
      <c r="CN1669" s="53"/>
    </row>
    <row r="1670" spans="92:92" x14ac:dyDescent="0.25">
      <c r="CN1670" s="53"/>
    </row>
    <row r="1671" spans="92:92" x14ac:dyDescent="0.25">
      <c r="CN1671" s="53"/>
    </row>
    <row r="1672" spans="92:92" x14ac:dyDescent="0.25">
      <c r="CN1672" s="53"/>
    </row>
    <row r="1673" spans="92:92" x14ac:dyDescent="0.25">
      <c r="CN1673" s="53"/>
    </row>
    <row r="1674" spans="92:92" x14ac:dyDescent="0.25">
      <c r="CN1674" s="53"/>
    </row>
    <row r="1675" spans="92:92" x14ac:dyDescent="0.25">
      <c r="CN1675" s="53"/>
    </row>
    <row r="1676" spans="92:92" x14ac:dyDescent="0.25">
      <c r="CN1676" s="53"/>
    </row>
    <row r="1677" spans="92:92" x14ac:dyDescent="0.25">
      <c r="CN1677" s="53"/>
    </row>
    <row r="1678" spans="92:92" x14ac:dyDescent="0.25">
      <c r="CN1678" s="53"/>
    </row>
    <row r="1679" spans="92:92" x14ac:dyDescent="0.25">
      <c r="CN1679" s="53"/>
    </row>
    <row r="1680" spans="92:92" x14ac:dyDescent="0.25">
      <c r="CN1680" s="53"/>
    </row>
    <row r="1681" spans="92:92" x14ac:dyDescent="0.25">
      <c r="CN1681" s="53"/>
    </row>
    <row r="1682" spans="92:92" x14ac:dyDescent="0.25">
      <c r="CN1682" s="53"/>
    </row>
    <row r="1683" spans="92:92" x14ac:dyDescent="0.25">
      <c r="CN1683" s="53"/>
    </row>
    <row r="1684" spans="92:92" x14ac:dyDescent="0.25">
      <c r="CN1684" s="53"/>
    </row>
    <row r="1685" spans="92:92" x14ac:dyDescent="0.25">
      <c r="CN1685" s="53"/>
    </row>
    <row r="1686" spans="92:92" x14ac:dyDescent="0.25">
      <c r="CN1686" s="53"/>
    </row>
    <row r="1687" spans="92:92" x14ac:dyDescent="0.25">
      <c r="CN1687" s="53"/>
    </row>
    <row r="1688" spans="92:92" x14ac:dyDescent="0.25">
      <c r="CN1688" s="53"/>
    </row>
    <row r="1689" spans="92:92" x14ac:dyDescent="0.25">
      <c r="CN1689" s="53"/>
    </row>
    <row r="1690" spans="92:92" x14ac:dyDescent="0.25">
      <c r="CN1690" s="53"/>
    </row>
    <row r="1691" spans="92:92" x14ac:dyDescent="0.25">
      <c r="CN1691" s="53"/>
    </row>
    <row r="1692" spans="92:92" x14ac:dyDescent="0.25">
      <c r="CN1692" s="53"/>
    </row>
    <row r="1693" spans="92:92" x14ac:dyDescent="0.25">
      <c r="CN1693" s="53"/>
    </row>
    <row r="1694" spans="92:92" x14ac:dyDescent="0.25">
      <c r="CN1694" s="53"/>
    </row>
    <row r="1695" spans="92:92" x14ac:dyDescent="0.25">
      <c r="CN1695" s="53"/>
    </row>
    <row r="1696" spans="92:92" x14ac:dyDescent="0.25">
      <c r="CN1696" s="53"/>
    </row>
    <row r="1697" spans="92:92" x14ac:dyDescent="0.25">
      <c r="CN1697" s="53"/>
    </row>
    <row r="1698" spans="92:92" x14ac:dyDescent="0.25">
      <c r="CN1698" s="53"/>
    </row>
    <row r="1699" spans="92:92" x14ac:dyDescent="0.25">
      <c r="CN1699" s="53"/>
    </row>
    <row r="1700" spans="92:92" x14ac:dyDescent="0.25">
      <c r="CN1700" s="53"/>
    </row>
    <row r="1701" spans="92:92" x14ac:dyDescent="0.25">
      <c r="CN1701" s="53"/>
    </row>
    <row r="1702" spans="92:92" x14ac:dyDescent="0.25">
      <c r="CN1702" s="53"/>
    </row>
    <row r="1703" spans="92:92" x14ac:dyDescent="0.25">
      <c r="CN1703" s="53"/>
    </row>
    <row r="1704" spans="92:92" x14ac:dyDescent="0.25">
      <c r="CN1704" s="53"/>
    </row>
    <row r="1705" spans="92:92" x14ac:dyDescent="0.25">
      <c r="CN1705" s="53"/>
    </row>
    <row r="1706" spans="92:92" x14ac:dyDescent="0.25">
      <c r="CN1706" s="53"/>
    </row>
    <row r="1707" spans="92:92" x14ac:dyDescent="0.25">
      <c r="CN1707" s="53"/>
    </row>
    <row r="1708" spans="92:92" x14ac:dyDescent="0.25">
      <c r="CN1708" s="53"/>
    </row>
    <row r="1709" spans="92:92" x14ac:dyDescent="0.25">
      <c r="CN1709" s="53"/>
    </row>
    <row r="1710" spans="92:92" x14ac:dyDescent="0.25">
      <c r="CN1710" s="53"/>
    </row>
    <row r="1711" spans="92:92" x14ac:dyDescent="0.25">
      <c r="CN1711" s="53"/>
    </row>
    <row r="1712" spans="92:92" x14ac:dyDescent="0.25">
      <c r="CN1712" s="53"/>
    </row>
    <row r="1713" spans="92:92" x14ac:dyDescent="0.25">
      <c r="CN1713" s="53"/>
    </row>
    <row r="1714" spans="92:92" x14ac:dyDescent="0.25">
      <c r="CN1714" s="53"/>
    </row>
    <row r="1715" spans="92:92" x14ac:dyDescent="0.25">
      <c r="CN1715" s="53"/>
    </row>
    <row r="1716" spans="92:92" x14ac:dyDescent="0.25">
      <c r="CN1716" s="53"/>
    </row>
    <row r="1717" spans="92:92" x14ac:dyDescent="0.25">
      <c r="CN1717" s="53"/>
    </row>
    <row r="1718" spans="92:92" x14ac:dyDescent="0.25">
      <c r="CN1718" s="53"/>
    </row>
    <row r="1719" spans="92:92" x14ac:dyDescent="0.25">
      <c r="CN1719" s="53"/>
    </row>
    <row r="1720" spans="92:92" x14ac:dyDescent="0.25">
      <c r="CN1720" s="53"/>
    </row>
    <row r="1721" spans="92:92" x14ac:dyDescent="0.25">
      <c r="CN1721" s="53"/>
    </row>
    <row r="1722" spans="92:92" x14ac:dyDescent="0.25">
      <c r="CN1722" s="53"/>
    </row>
    <row r="1723" spans="92:92" x14ac:dyDescent="0.25">
      <c r="CN1723" s="53"/>
    </row>
    <row r="1724" spans="92:92" x14ac:dyDescent="0.25">
      <c r="CN1724" s="53"/>
    </row>
    <row r="1725" spans="92:92" x14ac:dyDescent="0.25">
      <c r="CN1725" s="53"/>
    </row>
    <row r="1726" spans="92:92" x14ac:dyDescent="0.25">
      <c r="CN1726" s="53"/>
    </row>
    <row r="1727" spans="92:92" x14ac:dyDescent="0.25">
      <c r="CN1727" s="53"/>
    </row>
    <row r="1728" spans="92:92" x14ac:dyDescent="0.25">
      <c r="CN1728" s="53"/>
    </row>
    <row r="1729" spans="92:92" x14ac:dyDescent="0.25">
      <c r="CN1729" s="53"/>
    </row>
    <row r="1730" spans="92:92" x14ac:dyDescent="0.25">
      <c r="CN1730" s="53"/>
    </row>
    <row r="1731" spans="92:92" x14ac:dyDescent="0.25">
      <c r="CN1731" s="53"/>
    </row>
    <row r="1732" spans="92:92" x14ac:dyDescent="0.25">
      <c r="CN1732" s="53"/>
    </row>
    <row r="1733" spans="92:92" x14ac:dyDescent="0.25">
      <c r="CN1733" s="53"/>
    </row>
    <row r="1734" spans="92:92" x14ac:dyDescent="0.25">
      <c r="CN1734" s="53"/>
    </row>
    <row r="1735" spans="92:92" x14ac:dyDescent="0.25">
      <c r="CN1735" s="53"/>
    </row>
    <row r="1736" spans="92:92" x14ac:dyDescent="0.25">
      <c r="CN1736" s="53"/>
    </row>
    <row r="1737" spans="92:92" x14ac:dyDescent="0.25">
      <c r="CN1737" s="53"/>
    </row>
    <row r="1738" spans="92:92" x14ac:dyDescent="0.25">
      <c r="CN1738" s="53"/>
    </row>
    <row r="1739" spans="92:92" x14ac:dyDescent="0.25">
      <c r="CN1739" s="53"/>
    </row>
    <row r="1740" spans="92:92" x14ac:dyDescent="0.25">
      <c r="CN1740" s="53"/>
    </row>
    <row r="1741" spans="92:92" x14ac:dyDescent="0.25">
      <c r="CN1741" s="53"/>
    </row>
    <row r="1742" spans="92:92" x14ac:dyDescent="0.25">
      <c r="CN1742" s="53"/>
    </row>
    <row r="1743" spans="92:92" x14ac:dyDescent="0.25">
      <c r="CN1743" s="53"/>
    </row>
    <row r="1744" spans="92:92" x14ac:dyDescent="0.25">
      <c r="CN1744" s="53"/>
    </row>
    <row r="1745" spans="92:92" x14ac:dyDescent="0.25">
      <c r="CN1745" s="53"/>
    </row>
    <row r="1746" spans="92:92" x14ac:dyDescent="0.25">
      <c r="CN1746" s="53"/>
    </row>
    <row r="1747" spans="92:92" x14ac:dyDescent="0.25">
      <c r="CN1747" s="53"/>
    </row>
    <row r="1748" spans="92:92" x14ac:dyDescent="0.25">
      <c r="CN1748" s="53"/>
    </row>
    <row r="1749" spans="92:92" x14ac:dyDescent="0.25">
      <c r="CN1749" s="53"/>
    </row>
    <row r="1750" spans="92:92" x14ac:dyDescent="0.25">
      <c r="CN1750" s="53"/>
    </row>
    <row r="1751" spans="92:92" x14ac:dyDescent="0.25">
      <c r="CN1751" s="53"/>
    </row>
    <row r="1752" spans="92:92" x14ac:dyDescent="0.25">
      <c r="CN1752" s="53"/>
    </row>
    <row r="1753" spans="92:92" x14ac:dyDescent="0.25">
      <c r="CN1753" s="53"/>
    </row>
    <row r="1754" spans="92:92" x14ac:dyDescent="0.25">
      <c r="CN1754" s="53"/>
    </row>
    <row r="1755" spans="92:92" x14ac:dyDescent="0.25">
      <c r="CN1755" s="53"/>
    </row>
    <row r="1756" spans="92:92" x14ac:dyDescent="0.25">
      <c r="CN1756" s="53"/>
    </row>
    <row r="1757" spans="92:92" x14ac:dyDescent="0.25">
      <c r="CN1757" s="53"/>
    </row>
    <row r="1758" spans="92:92" x14ac:dyDescent="0.25">
      <c r="CN1758" s="53"/>
    </row>
    <row r="1759" spans="92:92" x14ac:dyDescent="0.25">
      <c r="CN1759" s="53"/>
    </row>
    <row r="1760" spans="92:92" x14ac:dyDescent="0.25">
      <c r="CN1760" s="53"/>
    </row>
    <row r="1761" spans="92:92" x14ac:dyDescent="0.25">
      <c r="CN1761" s="53"/>
    </row>
    <row r="1762" spans="92:92" x14ac:dyDescent="0.25">
      <c r="CN1762" s="53"/>
    </row>
    <row r="1763" spans="92:92" x14ac:dyDescent="0.25">
      <c r="CN1763" s="53"/>
    </row>
    <row r="1764" spans="92:92" x14ac:dyDescent="0.25">
      <c r="CN1764" s="53"/>
    </row>
    <row r="1765" spans="92:92" x14ac:dyDescent="0.25">
      <c r="CN1765" s="53"/>
    </row>
    <row r="1766" spans="92:92" x14ac:dyDescent="0.25">
      <c r="CN1766" s="53"/>
    </row>
    <row r="1767" spans="92:92" x14ac:dyDescent="0.25">
      <c r="CN1767" s="53"/>
    </row>
    <row r="1768" spans="92:92" x14ac:dyDescent="0.25">
      <c r="CN1768" s="53"/>
    </row>
    <row r="1769" spans="92:92" x14ac:dyDescent="0.25">
      <c r="CN1769" s="53"/>
    </row>
    <row r="1770" spans="92:92" x14ac:dyDescent="0.25">
      <c r="CN1770" s="53"/>
    </row>
    <row r="1771" spans="92:92" x14ac:dyDescent="0.25">
      <c r="CN1771" s="53"/>
    </row>
    <row r="1772" spans="92:92" x14ac:dyDescent="0.25">
      <c r="CN1772" s="53"/>
    </row>
    <row r="1773" spans="92:92" x14ac:dyDescent="0.25">
      <c r="CN1773" s="53"/>
    </row>
    <row r="1774" spans="92:92" x14ac:dyDescent="0.25">
      <c r="CN1774" s="53"/>
    </row>
    <row r="1775" spans="92:92" x14ac:dyDescent="0.25">
      <c r="CN1775" s="53"/>
    </row>
  </sheetData>
  <autoFilter ref="A6:EL22"/>
  <mergeCells count="34">
    <mergeCell ref="BM4:BO4"/>
    <mergeCell ref="BP4:BR4"/>
    <mergeCell ref="AU4:AW4"/>
    <mergeCell ref="AX4:AZ4"/>
    <mergeCell ref="BA4:BC4"/>
    <mergeCell ref="BD4:BF4"/>
    <mergeCell ref="BG4:BI4"/>
    <mergeCell ref="BJ4:BL4"/>
    <mergeCell ref="AF4:AH4"/>
    <mergeCell ref="AI4:AK4"/>
    <mergeCell ref="AL4:AN4"/>
    <mergeCell ref="AO4:AQ4"/>
    <mergeCell ref="AR4:AT4"/>
    <mergeCell ref="CL2:CM2"/>
    <mergeCell ref="A3:A5"/>
    <mergeCell ref="B3:D4"/>
    <mergeCell ref="E3:G4"/>
    <mergeCell ref="CK3:CM4"/>
    <mergeCell ref="H4:J4"/>
    <mergeCell ref="T4:V4"/>
    <mergeCell ref="Z4:AB4"/>
    <mergeCell ref="W4:Y4"/>
    <mergeCell ref="K4:M4"/>
    <mergeCell ref="N4:P4"/>
    <mergeCell ref="Q4:S4"/>
    <mergeCell ref="BS4:BU4"/>
    <mergeCell ref="BV4:BX4"/>
    <mergeCell ref="H3:CJ3"/>
    <mergeCell ref="AC4:AE4"/>
    <mergeCell ref="CK26:CM26"/>
    <mergeCell ref="CE4:CG4"/>
    <mergeCell ref="CH4:CJ4"/>
    <mergeCell ref="BY4:CA4"/>
    <mergeCell ref="CB4:CD4"/>
  </mergeCells>
  <conditionalFormatting sqref="H27:CJ30">
    <cfRule type="expression" dxfId="1" priority="1">
      <formula>H$22=0</formula>
    </cfRule>
  </conditionalFormatting>
  <printOptions horizontalCentered="1" verticalCentered="1"/>
  <pageMargins left="0.31496062992125984" right="0.19685039370078741" top="0.23622047244094491" bottom="0.23622047244094491" header="0.23622047244094491" footer="0.23622047244094491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BS33"/>
  <sheetViews>
    <sheetView showZeros="0" zoomScale="73" zoomScaleNormal="73" zoomScaleSheetLayoutView="70" workbookViewId="0">
      <pane xSplit="1" ySplit="6" topLeftCell="P7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x14ac:dyDescent="0.25"/>
  <cols>
    <col min="1" max="1" width="17.44140625" style="54" customWidth="1"/>
    <col min="2" max="3" width="9.33203125" style="54" customWidth="1"/>
    <col min="4" max="4" width="4.6640625" style="54" customWidth="1"/>
    <col min="5" max="6" width="7.6640625" style="54" hidden="1" customWidth="1"/>
    <col min="7" max="7" width="4.6640625" style="54" hidden="1" customWidth="1"/>
    <col min="8" max="8" width="8.109375" style="54" customWidth="1"/>
    <col min="9" max="9" width="9" style="54" customWidth="1"/>
    <col min="10" max="10" width="4.6640625" style="54" customWidth="1"/>
    <col min="11" max="11" width="7.5546875" style="54" hidden="1" customWidth="1"/>
    <col min="12" max="12" width="8.33203125" style="54" hidden="1" customWidth="1"/>
    <col min="13" max="13" width="4.6640625" style="54" hidden="1" customWidth="1"/>
    <col min="14" max="14" width="6.109375" style="54" customWidth="1"/>
    <col min="15" max="15" width="8" style="54" customWidth="1"/>
    <col min="16" max="16" width="4.6640625" style="54" customWidth="1"/>
    <col min="17" max="18" width="7.33203125" style="54" hidden="1" customWidth="1"/>
    <col min="19" max="19" width="4.6640625" style="54" hidden="1" customWidth="1"/>
    <col min="20" max="20" width="8.88671875" style="54" customWidth="1"/>
    <col min="21" max="21" width="9.33203125" style="54" customWidth="1"/>
    <col min="22" max="22" width="4.6640625" style="54" customWidth="1"/>
    <col min="23" max="23" width="6.5546875" style="54" customWidth="1"/>
    <col min="24" max="24" width="6.33203125" style="54" customWidth="1"/>
    <col min="25" max="25" width="4.6640625" style="54" customWidth="1"/>
    <col min="26" max="26" width="8.5546875" style="54" customWidth="1"/>
    <col min="27" max="27" width="7.33203125" style="54" customWidth="1"/>
    <col min="28" max="28" width="4.6640625" style="54" customWidth="1"/>
    <col min="29" max="29" width="9.33203125" style="54" customWidth="1"/>
    <col min="30" max="30" width="9.6640625" style="54" customWidth="1"/>
    <col min="31" max="31" width="4.6640625" style="54" customWidth="1"/>
    <col min="32" max="32" width="7.109375" style="54" hidden="1" customWidth="1"/>
    <col min="33" max="33" width="7.6640625" style="54" hidden="1" customWidth="1"/>
    <col min="34" max="34" width="4.33203125" style="54" hidden="1" customWidth="1"/>
    <col min="35" max="35" width="8.6640625" style="54" customWidth="1"/>
    <col min="36" max="36" width="8.5546875" style="54" bestFit="1" customWidth="1"/>
    <col min="37" max="37" width="5.44140625" style="54" customWidth="1"/>
    <col min="38" max="38" width="8.44140625" style="54" customWidth="1"/>
    <col min="39" max="39" width="8.33203125" style="54" customWidth="1"/>
    <col min="40" max="40" width="4.88671875" style="54" customWidth="1"/>
    <col min="41" max="41" width="8" style="54" customWidth="1"/>
    <col min="42" max="42" width="5.6640625" style="54" customWidth="1"/>
    <col min="43" max="43" width="3.5546875" style="54" customWidth="1"/>
    <col min="44" max="44" width="9.33203125" style="54" customWidth="1"/>
    <col min="45" max="45" width="9.44140625" style="54" customWidth="1"/>
    <col min="46" max="46" width="5" style="54" customWidth="1"/>
    <col min="47" max="47" width="8.109375" style="54" hidden="1" customWidth="1"/>
    <col min="48" max="48" width="9.109375" style="54" hidden="1" customWidth="1"/>
    <col min="49" max="49" width="5" style="54" hidden="1" customWidth="1"/>
    <col min="50" max="50" width="8.109375" style="54" customWidth="1"/>
    <col min="51" max="51" width="8.44140625" style="54" customWidth="1"/>
    <col min="52" max="52" width="5" style="54" customWidth="1"/>
    <col min="53" max="53" width="8.5546875" style="54" customWidth="1"/>
    <col min="54" max="54" width="8.44140625" style="54" customWidth="1"/>
    <col min="55" max="55" width="4.6640625" style="54" customWidth="1"/>
    <col min="56" max="56" width="8.109375" style="54" hidden="1" customWidth="1"/>
    <col min="57" max="57" width="9.109375" style="54" hidden="1" customWidth="1"/>
    <col min="58" max="58" width="5" style="54" hidden="1" customWidth="1"/>
    <col min="59" max="59" width="8.109375" style="54" hidden="1" customWidth="1"/>
    <col min="60" max="60" width="7.6640625" style="54" hidden="1" customWidth="1"/>
    <col min="61" max="61" width="5" style="54" hidden="1" customWidth="1"/>
    <col min="62" max="62" width="10.33203125" style="54" customWidth="1"/>
    <col min="63" max="63" width="10.109375" style="54" customWidth="1"/>
    <col min="64" max="64" width="4.6640625" style="54" customWidth="1"/>
    <col min="65" max="65" width="1.44140625" style="54" customWidth="1"/>
    <col min="66" max="66" width="10" style="54" hidden="1" customWidth="1"/>
    <col min="67" max="67" width="10.33203125" style="54" hidden="1" customWidth="1"/>
    <col min="68" max="70" width="8.88671875" style="54" hidden="1" customWidth="1"/>
    <col min="71" max="71" width="14.44140625" style="54" hidden="1" customWidth="1"/>
    <col min="72" max="79" width="0" style="54" hidden="1" customWidth="1"/>
    <col min="80" max="16384" width="8.88671875" style="54"/>
  </cols>
  <sheetData>
    <row r="1" spans="1:71" ht="39.75" customHeight="1" x14ac:dyDescent="0.3">
      <c r="A1" s="304" t="str">
        <f>"Виконання сільських, селищних бюджетів Олександрійського району на "&amp;дати!A4&amp;" року (ВИДАТКИ)"</f>
        <v>Виконання сільських, селищних бюджетів Олександрійського району на 01.01.2021 року (ВИДАТКИ)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1" ht="15.6" x14ac:dyDescent="0.3">
      <c r="A2" s="78" t="s">
        <v>140</v>
      </c>
      <c r="B2" s="78"/>
      <c r="BK2" s="294" t="s">
        <v>141</v>
      </c>
      <c r="BL2" s="294"/>
    </row>
    <row r="3" spans="1:71" s="79" customFormat="1" ht="12.75" customHeight="1" x14ac:dyDescent="0.25">
      <c r="A3" s="305" t="s">
        <v>142</v>
      </c>
      <c r="B3" s="288" t="str">
        <f>VLOOKUP(B26,КЕКВ_ср_с!$A:$C,3,FALSE)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C3" s="289"/>
      <c r="D3" s="290"/>
      <c r="E3" s="288" t="str">
        <f>VLOOKUP(E26,КЕКВ_ср_с!$A:$C,3,FALSE)</f>
        <v>Інша діяльність у сфері державного управління</v>
      </c>
      <c r="F3" s="289"/>
      <c r="G3" s="290"/>
      <c r="H3" s="288" t="str">
        <f>VLOOKUP(H26,КЕКВ_ср_с!$A:$C,3,FALSE)</f>
        <v>Надання дошкільної освіти</v>
      </c>
      <c r="I3" s="289"/>
      <c r="J3" s="290"/>
      <c r="K3" s="288" t="str">
        <f>VLOOKUP(K26,КЕКВ_ср_с!$A:$C,3,FALSE)</f>
        <v>Інші видатки на соціальний захист ветеранів війни та праці</v>
      </c>
      <c r="L3" s="289"/>
      <c r="M3" s="290"/>
      <c r="N3" s="288" t="str">
        <f>VLOOKUP(N26,КЕКВ_ср_с!$A:$C,3,FALSE)</f>
        <v>Організація та проведення громадських робіт</v>
      </c>
      <c r="O3" s="289"/>
      <c r="P3" s="290"/>
      <c r="Q3" s="288" t="str">
        <f>VLOOKUP(Q26,КЕКВ_ср_с!$A:$C,3,FALSE)</f>
        <v>Інші заходи у сфері соціального захисту і соціального забезпечення</v>
      </c>
      <c r="R3" s="289"/>
      <c r="S3" s="290"/>
      <c r="T3" s="288" t="str">
        <f>VLOOKUP(T26,КЕКВ_ср_с!$A:$C,3,FALSE)</f>
        <v>Забезпечення діяльності палаців i будинків культури, клубів, центрів дозвілля та iнших клубних закладів</v>
      </c>
      <c r="U3" s="289"/>
      <c r="V3" s="290"/>
      <c r="W3" s="288" t="str">
        <f>VLOOKUP(W26,КЕКВ_ср_с!$A:$C,3,FALSE)</f>
        <v>Забезпечення діяльності водопровідно-каналізаційного господарства</v>
      </c>
      <c r="X3" s="289"/>
      <c r="Y3" s="290"/>
      <c r="Z3" s="288" t="str">
        <f>VLOOKUP(Z26,КЕКВ_ср_с!$A:$C,3,FALSE)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A3" s="289"/>
      <c r="AB3" s="290"/>
      <c r="AC3" s="288" t="str">
        <f>VLOOKUP(AC26,КЕКВ_ср_с!$A:$C,3,FALSE)</f>
        <v>Організація благоустрою населених пунктів</v>
      </c>
      <c r="AD3" s="289"/>
      <c r="AE3" s="290"/>
      <c r="AF3" s="288" t="str">
        <f>VLOOKUP(AF26,КЕКВ_ср_с!$A:$C,3,FALSE)</f>
        <v>Здійснення заходів із землеустрою</v>
      </c>
      <c r="AG3" s="289"/>
      <c r="AH3" s="290"/>
      <c r="AI3" s="288" t="str">
        <f>VLOOKUP(AI26,КЕКВ_ср_с!$A:$C,3,FALSE)</f>
        <v>Будівництво об`єктів житлово-комунального господарства</v>
      </c>
      <c r="AJ3" s="289"/>
      <c r="AK3" s="290"/>
      <c r="AL3" s="288" t="str">
        <f>VLOOKUP(AL26,КЕКВ_ср_с!$A:$C,3,FALSE)</f>
        <v>Розроблення схем планування та забудови територій (містобудівної документації)</v>
      </c>
      <c r="AM3" s="289"/>
      <c r="AN3" s="290"/>
      <c r="AO3" s="288" t="str">
        <f>VLOOKUP(AO26,КЕКВ_ср_с!$A:$C,3,FALSE)</f>
        <v>Виконання інвестиційних проектів в рамках здійснення заходів щодо соціально-економічного розвитку окремих територій</v>
      </c>
      <c r="AP3" s="289"/>
      <c r="AQ3" s="290"/>
      <c r="AR3" s="288" t="str">
        <f>VLOOKUP(AR26,КЕКВ_ср_с!$A:$C,3,FALSE)</f>
        <v>Утримання та розвиток автомобільних доріг та дорожньої інфраструктури за рахунок коштів місцевого бюджету</v>
      </c>
      <c r="AS3" s="289"/>
      <c r="AT3" s="290"/>
      <c r="AU3" s="288" t="str">
        <f>VLOOKUP(AU26,КЕКВ_ср_с!$A:$C,3,FALSE)</f>
        <v>Резервний фонд</v>
      </c>
      <c r="AV3" s="289"/>
      <c r="AW3" s="290"/>
      <c r="AX3" s="288" t="str">
        <f>VLOOKUP(AX26,КЕКВ_ср_с!$A:$C,3,FALSE)</f>
        <v>Субвенція з місцевого бюджету на здійснення природоохоронних заходів</v>
      </c>
      <c r="AY3" s="289"/>
      <c r="AZ3" s="290"/>
      <c r="BA3" s="288" t="str">
        <f>VLOOKUP(BA26,КЕКВ_ср_с!$A:$C,3,FALSE)</f>
        <v>Інші субвенції з місцевого бюджету</v>
      </c>
      <c r="BB3" s="289"/>
      <c r="BC3" s="290"/>
      <c r="BD3" s="288" t="str">
        <f>VLOOKUP(BD26,КЕКВ_ср_с!$A:$C,3,FALSE)</f>
        <v xml:space="preserve">Усього </v>
      </c>
      <c r="BE3" s="289"/>
      <c r="BF3" s="290"/>
      <c r="BG3" s="288">
        <f>VLOOKUP(BG26,КЕКВ_ср_с!$A:$C,3,FALSE)</f>
        <v>0</v>
      </c>
      <c r="BH3" s="289"/>
      <c r="BI3" s="290"/>
      <c r="BJ3" s="308" t="s">
        <v>145</v>
      </c>
      <c r="BK3" s="309"/>
      <c r="BL3" s="310"/>
    </row>
    <row r="4" spans="1:71" s="79" customFormat="1" ht="157.5" customHeight="1" x14ac:dyDescent="0.25">
      <c r="A4" s="306"/>
      <c r="B4" s="300"/>
      <c r="C4" s="301"/>
      <c r="D4" s="302"/>
      <c r="E4" s="300"/>
      <c r="F4" s="301"/>
      <c r="G4" s="302"/>
      <c r="H4" s="300"/>
      <c r="I4" s="301"/>
      <c r="J4" s="302"/>
      <c r="K4" s="300"/>
      <c r="L4" s="301"/>
      <c r="M4" s="302"/>
      <c r="N4" s="300"/>
      <c r="O4" s="301"/>
      <c r="P4" s="302"/>
      <c r="Q4" s="300"/>
      <c r="R4" s="301"/>
      <c r="S4" s="302"/>
      <c r="T4" s="300"/>
      <c r="U4" s="301"/>
      <c r="V4" s="302"/>
      <c r="W4" s="300"/>
      <c r="X4" s="301"/>
      <c r="Y4" s="302"/>
      <c r="Z4" s="300"/>
      <c r="AA4" s="301"/>
      <c r="AB4" s="302"/>
      <c r="AC4" s="300"/>
      <c r="AD4" s="301"/>
      <c r="AE4" s="302"/>
      <c r="AF4" s="300"/>
      <c r="AG4" s="301"/>
      <c r="AH4" s="302"/>
      <c r="AI4" s="300"/>
      <c r="AJ4" s="301"/>
      <c r="AK4" s="302"/>
      <c r="AL4" s="300"/>
      <c r="AM4" s="301"/>
      <c r="AN4" s="302"/>
      <c r="AO4" s="300"/>
      <c r="AP4" s="301"/>
      <c r="AQ4" s="302"/>
      <c r="AR4" s="300"/>
      <c r="AS4" s="301"/>
      <c r="AT4" s="302"/>
      <c r="AU4" s="300"/>
      <c r="AV4" s="301"/>
      <c r="AW4" s="302"/>
      <c r="AX4" s="300"/>
      <c r="AY4" s="301"/>
      <c r="AZ4" s="302"/>
      <c r="BA4" s="300"/>
      <c r="BB4" s="301"/>
      <c r="BC4" s="302"/>
      <c r="BD4" s="300"/>
      <c r="BE4" s="301"/>
      <c r="BF4" s="302"/>
      <c r="BG4" s="300"/>
      <c r="BH4" s="301"/>
      <c r="BI4" s="302"/>
      <c r="BJ4" s="311"/>
      <c r="BK4" s="312"/>
      <c r="BL4" s="313"/>
    </row>
    <row r="5" spans="1:71" s="82" customFormat="1" ht="31.65" customHeight="1" x14ac:dyDescent="0.3">
      <c r="A5" s="307"/>
      <c r="B5" s="80" t="s">
        <v>146</v>
      </c>
      <c r="C5" s="80" t="s">
        <v>147</v>
      </c>
      <c r="D5" s="80" t="s">
        <v>114</v>
      </c>
      <c r="E5" s="80" t="s">
        <v>146</v>
      </c>
      <c r="F5" s="80" t="s">
        <v>147</v>
      </c>
      <c r="G5" s="80" t="s">
        <v>114</v>
      </c>
      <c r="H5" s="80" t="s">
        <v>146</v>
      </c>
      <c r="I5" s="80" t="s">
        <v>147</v>
      </c>
      <c r="J5" s="80" t="s">
        <v>114</v>
      </c>
      <c r="K5" s="80" t="s">
        <v>146</v>
      </c>
      <c r="L5" s="80" t="s">
        <v>147</v>
      </c>
      <c r="M5" s="80" t="s">
        <v>114</v>
      </c>
      <c r="N5" s="80" t="s">
        <v>146</v>
      </c>
      <c r="O5" s="80" t="s">
        <v>147</v>
      </c>
      <c r="P5" s="80" t="s">
        <v>114</v>
      </c>
      <c r="Q5" s="80" t="s">
        <v>146</v>
      </c>
      <c r="R5" s="80" t="s">
        <v>147</v>
      </c>
      <c r="S5" s="80" t="s">
        <v>114</v>
      </c>
      <c r="T5" s="80" t="s">
        <v>146</v>
      </c>
      <c r="U5" s="80" t="s">
        <v>147</v>
      </c>
      <c r="V5" s="80" t="s">
        <v>114</v>
      </c>
      <c r="W5" s="80" t="s">
        <v>146</v>
      </c>
      <c r="X5" s="80" t="s">
        <v>147</v>
      </c>
      <c r="Y5" s="80" t="s">
        <v>114</v>
      </c>
      <c r="Z5" s="80" t="s">
        <v>146</v>
      </c>
      <c r="AA5" s="80" t="s">
        <v>147</v>
      </c>
      <c r="AB5" s="80" t="s">
        <v>114</v>
      </c>
      <c r="AC5" s="80" t="s">
        <v>146</v>
      </c>
      <c r="AD5" s="80" t="s">
        <v>147</v>
      </c>
      <c r="AE5" s="80" t="s">
        <v>114</v>
      </c>
      <c r="AF5" s="80" t="s">
        <v>146</v>
      </c>
      <c r="AG5" s="80" t="s">
        <v>147</v>
      </c>
      <c r="AH5" s="80" t="s">
        <v>114</v>
      </c>
      <c r="AI5" s="80" t="s">
        <v>146</v>
      </c>
      <c r="AJ5" s="80" t="s">
        <v>147</v>
      </c>
      <c r="AK5" s="80" t="s">
        <v>114</v>
      </c>
      <c r="AL5" s="80" t="s">
        <v>146</v>
      </c>
      <c r="AM5" s="80" t="s">
        <v>147</v>
      </c>
      <c r="AN5" s="80" t="s">
        <v>114</v>
      </c>
      <c r="AO5" s="80" t="s">
        <v>146</v>
      </c>
      <c r="AP5" s="80" t="s">
        <v>147</v>
      </c>
      <c r="AQ5" s="80" t="s">
        <v>114</v>
      </c>
      <c r="AR5" s="80" t="s">
        <v>146</v>
      </c>
      <c r="AS5" s="80" t="s">
        <v>147</v>
      </c>
      <c r="AT5" s="80" t="s">
        <v>114</v>
      </c>
      <c r="AU5" s="80" t="s">
        <v>146</v>
      </c>
      <c r="AV5" s="80" t="s">
        <v>147</v>
      </c>
      <c r="AW5" s="80" t="s">
        <v>114</v>
      </c>
      <c r="AX5" s="80" t="s">
        <v>146</v>
      </c>
      <c r="AY5" s="80" t="s">
        <v>147</v>
      </c>
      <c r="AZ5" s="80" t="s">
        <v>114</v>
      </c>
      <c r="BA5" s="80" t="s">
        <v>146</v>
      </c>
      <c r="BB5" s="80" t="s">
        <v>147</v>
      </c>
      <c r="BC5" s="80" t="s">
        <v>114</v>
      </c>
      <c r="BD5" s="80" t="s">
        <v>146</v>
      </c>
      <c r="BE5" s="80" t="s">
        <v>147</v>
      </c>
      <c r="BF5" s="80" t="s">
        <v>114</v>
      </c>
      <c r="BG5" s="80" t="s">
        <v>146</v>
      </c>
      <c r="BH5" s="80" t="s">
        <v>147</v>
      </c>
      <c r="BI5" s="80" t="s">
        <v>114</v>
      </c>
      <c r="BJ5" s="81" t="str">
        <f>AC5</f>
        <v>План</v>
      </c>
      <c r="BK5" s="81" t="str">
        <f>AD5</f>
        <v>Касові видатки</v>
      </c>
      <c r="BL5" s="80" t="s">
        <v>114</v>
      </c>
    </row>
    <row r="6" spans="1:71" s="24" customFormat="1" ht="4.95" customHeight="1" x14ac:dyDescent="0.3">
      <c r="A6" s="22"/>
      <c r="B6" s="22"/>
      <c r="C6" s="22"/>
      <c r="D6" s="22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22"/>
      <c r="BK6" s="22"/>
      <c r="BL6" s="22"/>
    </row>
    <row r="7" spans="1:71" s="72" customFormat="1" x14ac:dyDescent="0.2">
      <c r="A7" s="66" t="s">
        <v>115</v>
      </c>
      <c r="B7" s="31">
        <f>SUMIFS(сф!$F:$F,сф!$B:$B,$BS7,сф!$C:$C,B$25)</f>
        <v>0</v>
      </c>
      <c r="C7" s="31">
        <f>SUMIFS(сф!$J:$J,сф!$B:$B,$BS7,сф!$C:$C,B$25)</f>
        <v>0</v>
      </c>
      <c r="D7" s="67">
        <f t="shared" ref="D7:D22" si="0">IF(B7=0,0,C7/B7*100)</f>
        <v>0</v>
      </c>
      <c r="E7" s="31">
        <f>SUMIFS(сф!$F:$F,сф!$B:$B,$BS7,сф!$C:$C,E$25)</f>
        <v>0</v>
      </c>
      <c r="F7" s="31">
        <f>SUMIFS(сф!$J:$J,сф!$B:$B,$BS7,сф!$C:$C,E$25)</f>
        <v>0</v>
      </c>
      <c r="G7" s="67">
        <f t="shared" ref="G7:G22" si="1">IF(E7=0,0,F7/E7*100)</f>
        <v>0</v>
      </c>
      <c r="H7" s="31">
        <f>SUMIFS(сф!$F:$F,сф!$B:$B,$BS7,сф!$C:$C,H$25)</f>
        <v>19180</v>
      </c>
      <c r="I7" s="31">
        <f>SUMIFS(сф!$J:$J,сф!$B:$B,$BS7,сф!$C:$C,H$25)</f>
        <v>11269.94</v>
      </c>
      <c r="J7" s="67">
        <f t="shared" ref="J7:J22" si="2">IF(H7=0,0,I7/H7*100)</f>
        <v>58.758811261730969</v>
      </c>
      <c r="K7" s="31">
        <f>SUMIFS(сф!$F:$F,сф!$B:$B,$BS7,сф!$C:$C,K$25)</f>
        <v>0</v>
      </c>
      <c r="L7" s="31">
        <f>SUMIFS(сф!$J:$J,сф!$B:$B,$BS7,сф!$C:$C,K$25)</f>
        <v>0</v>
      </c>
      <c r="M7" s="67">
        <f t="shared" ref="M7:M22" si="3">IF(K7=0,0,L7/K7*100)</f>
        <v>0</v>
      </c>
      <c r="N7" s="31">
        <f>SUMIFS(сф!$F:$F,сф!$B:$B,$BS7,сф!$C:$C,N$25)</f>
        <v>0</v>
      </c>
      <c r="O7" s="31">
        <f>SUMIFS(сф!$J:$J,сф!$B:$B,$BS7,сф!$C:$C,N$25)</f>
        <v>0</v>
      </c>
      <c r="P7" s="67">
        <f t="shared" ref="P7:P22" si="4">IF(N7=0,0,O7/N7*100)</f>
        <v>0</v>
      </c>
      <c r="Q7" s="31">
        <f>SUMIFS(сф!$F:$F,сф!$B:$B,$BS7,сф!$C:$C,Q$25)</f>
        <v>0</v>
      </c>
      <c r="R7" s="31">
        <f>SUMIFS(сф!$J:$J,сф!$B:$B,$BS7,сф!$C:$C,Q$25)</f>
        <v>0</v>
      </c>
      <c r="S7" s="67">
        <f t="shared" ref="S7:S22" si="5">IF(Q7=0,0,R7/Q7*100)</f>
        <v>0</v>
      </c>
      <c r="T7" s="31">
        <f>SUMIFS(сф!$F:$F,сф!$B:$B,$BS7,сф!$C:$C,T$25)</f>
        <v>0</v>
      </c>
      <c r="U7" s="31">
        <f>SUMIFS(сф!$J:$J,сф!$B:$B,$BS7,сф!$C:$C,T$25)</f>
        <v>0</v>
      </c>
      <c r="V7" s="67">
        <f t="shared" ref="V7:V22" si="6">IF(T7=0,0,U7/T7*100)</f>
        <v>0</v>
      </c>
      <c r="W7" s="31">
        <f>SUMIFS(сф!$F:$F,сф!$B:$B,$BS7,сф!$C:$C,W$25)</f>
        <v>0</v>
      </c>
      <c r="X7" s="31">
        <f>SUMIFS(сф!$J:$J,сф!$B:$B,$BS7,сф!$C:$C,W$25)</f>
        <v>0</v>
      </c>
      <c r="Y7" s="67">
        <f t="shared" ref="Y7:Y22" si="7">IF(W7=0,0,X7/W7*100)</f>
        <v>0</v>
      </c>
      <c r="Z7" s="31">
        <f>SUMIFS(сф!$F:$F,сф!$B:$B,$BS7,сф!$C:$C,Z$25)</f>
        <v>0</v>
      </c>
      <c r="AA7" s="31">
        <f>SUMIFS(сф!$J:$J,сф!$B:$B,$BS7,сф!$C:$C,Z$25)</f>
        <v>0</v>
      </c>
      <c r="AB7" s="67">
        <f t="shared" ref="AB7:AB22" si="8">IF(Z7=0,0,AA7/Z7*100)</f>
        <v>0</v>
      </c>
      <c r="AC7" s="31">
        <f>SUMIFS(сф!$F:$F,сф!$B:$B,$BS7,сф!$C:$C,AC$25)</f>
        <v>0</v>
      </c>
      <c r="AD7" s="31">
        <f>SUMIFS(сф!$J:$J,сф!$B:$B,$BS7,сф!$C:$C,AC$25)</f>
        <v>0</v>
      </c>
      <c r="AE7" s="67">
        <f t="shared" ref="AE7:AE22" si="9">IF(AC7=0,0,AD7/AC7*100)</f>
        <v>0</v>
      </c>
      <c r="AF7" s="31">
        <f>SUMIFS(сф!$F:$F,сф!$B:$B,$BS7,сф!$C:$C,AF$25)</f>
        <v>0</v>
      </c>
      <c r="AG7" s="31">
        <f>SUMIFS(сф!$J:$J,сф!$B:$B,$BS7,сф!$C:$C,AF$25)</f>
        <v>0</v>
      </c>
      <c r="AH7" s="67">
        <f t="shared" ref="AH7:AH22" si="10">IF(AF7=0,0,AG7/AF7*100)</f>
        <v>0</v>
      </c>
      <c r="AI7" s="31">
        <f>SUMIFS(сф!$F:$F,сф!$B:$B,$BS7,сф!$C:$C,AI$25)</f>
        <v>0</v>
      </c>
      <c r="AJ7" s="31">
        <f>SUMIFS(сф!$J:$J,сф!$B:$B,$BS7,сф!$C:$C,AI$25)</f>
        <v>0</v>
      </c>
      <c r="AK7" s="67">
        <f t="shared" ref="AK7:AK22" si="11">IF(AI7=0,0,AJ7/AI7*100)</f>
        <v>0</v>
      </c>
      <c r="AL7" s="31">
        <f>SUMIFS(сф!$F:$F,сф!$B:$B,$BS7,сф!$C:$C,AL$25)</f>
        <v>0</v>
      </c>
      <c r="AM7" s="31">
        <f>SUMIFS(сф!$J:$J,сф!$B:$B,$BS7,сф!$C:$C,AL$25)</f>
        <v>0</v>
      </c>
      <c r="AN7" s="67">
        <f t="shared" ref="AN7:AN22" si="12">IF(AL7=0,0,AM7/AL7*100)</f>
        <v>0</v>
      </c>
      <c r="AO7" s="31">
        <f>SUMIFS(сф!$F:$F,сф!$B:$B,$BS7,сф!$C:$C,AO$25)</f>
        <v>0</v>
      </c>
      <c r="AP7" s="31">
        <f>SUMIFS(сф!$J:$J,сф!$B:$B,$BS7,сф!$C:$C,AO$25)</f>
        <v>0</v>
      </c>
      <c r="AQ7" s="67">
        <f t="shared" ref="AQ7:AQ22" si="13">IF(AO7=0,0,AP7/AO7*100)</f>
        <v>0</v>
      </c>
      <c r="AR7" s="31">
        <f>SUMIFS(сф!$F:$F,сф!$B:$B,$BS7,сф!$C:$C,AR$25)</f>
        <v>0</v>
      </c>
      <c r="AS7" s="31">
        <f>SUMIFS(сф!$J:$J,сф!$B:$B,$BS7,сф!$C:$C,AR$25)</f>
        <v>0</v>
      </c>
      <c r="AT7" s="67">
        <f t="shared" ref="AT7:AT22" si="14">IF(AR7=0,0,AS7/AR7*100)</f>
        <v>0</v>
      </c>
      <c r="AU7" s="31">
        <f>SUMIFS(сф!$F:$F,сф!$B:$B,$BS7,сф!$C:$C,AU$25)</f>
        <v>0</v>
      </c>
      <c r="AV7" s="31">
        <f>SUMIFS(сф!$J:$J,сф!$B:$B,$BS7,сф!$C:$C,AU$25)</f>
        <v>0</v>
      </c>
      <c r="AW7" s="67">
        <f t="shared" ref="AW7:AW22" si="15">IF(AU7=0,0,AV7/AU7*100)</f>
        <v>0</v>
      </c>
      <c r="AX7" s="31">
        <f>SUMIFS(сф!$F:$F,сф!$B:$B,$BS7,сф!$C:$C,AX$25)</f>
        <v>2300</v>
      </c>
      <c r="AY7" s="31">
        <f>SUMIFS(сф!$J:$J,сф!$B:$B,$BS7,сф!$C:$C,AX$25)</f>
        <v>0</v>
      </c>
      <c r="AZ7" s="67">
        <f t="shared" ref="AZ7:AZ22" si="16">IF(AX7=0,0,AY7/AX7*100)</f>
        <v>0</v>
      </c>
      <c r="BA7" s="31">
        <f>SUMIFS(сф!$F:$F,сф!$B:$B,$BS7,сф!$C:$C,BA$25)</f>
        <v>0</v>
      </c>
      <c r="BB7" s="31">
        <f>SUMIFS(сф!$J:$J,сф!$B:$B,$BS7,сф!$C:$C,BA$25)</f>
        <v>0</v>
      </c>
      <c r="BC7" s="67">
        <f t="shared" ref="BC7:BC22" si="17">IF(BA7=0,0,BB7/BA7*100)</f>
        <v>0</v>
      </c>
      <c r="BD7" s="31">
        <f>SUMIFS(сф!$F:$F,сф!$B:$B,$BS7,сф!$C:$C,BD$25)</f>
        <v>0</v>
      </c>
      <c r="BE7" s="31">
        <f>SUMIFS(сф!$J:$J,сф!$B:$B,$BS7,сф!$C:$C,BD$25)</f>
        <v>0</v>
      </c>
      <c r="BF7" s="67">
        <f t="shared" ref="BF7:BF22" si="18">IF(BD7=0,0,BE7/BD7*100)</f>
        <v>0</v>
      </c>
      <c r="BG7" s="31">
        <f>SUMIFS(сф!$F:$F,сф!$B:$B,$BS7,сф!$C:$C,BG$25)</f>
        <v>0</v>
      </c>
      <c r="BH7" s="31">
        <f>SUMIFS(сф!$J:$J,сф!$B:$B,$BS7,сф!$C:$C,BG$25)</f>
        <v>0</v>
      </c>
      <c r="BI7" s="67">
        <f t="shared" ref="BI7:BI22" si="19">IF(BG7=0,0,BH7/BG7*100)</f>
        <v>0</v>
      </c>
      <c r="BJ7" s="83">
        <f t="shared" ref="BJ7:BK21" si="20">SUMIF($B$5:$BI$5,BJ$5,$B7:$BI7)</f>
        <v>21480</v>
      </c>
      <c r="BK7" s="83">
        <f t="shared" si="20"/>
        <v>11269.94</v>
      </c>
      <c r="BL7" s="67">
        <f t="shared" ref="BL7:BL22" si="21">IF(BJ7=0,0,BK7/BJ7*100)</f>
        <v>52.467132216014903</v>
      </c>
      <c r="BM7" s="84"/>
      <c r="BN7" s="42">
        <f>SUMIF(сф!$C$3:$C$3000,ср_сф!$BS7,сф!$F$3:$F$3000)</f>
        <v>21480</v>
      </c>
      <c r="BO7" s="85">
        <f>SUMIF(сф!$C$3:$C$3000,ср_сф!$BS7,сф!$J$3:$J$3000)</f>
        <v>11269.94</v>
      </c>
      <c r="BP7" s="42">
        <f t="shared" ref="BP7:BQ21" si="22">BN7-BJ7</f>
        <v>0</v>
      </c>
      <c r="BQ7" s="85">
        <f t="shared" si="22"/>
        <v>0</v>
      </c>
      <c r="BS7" s="38">
        <v>11316501000</v>
      </c>
    </row>
    <row r="8" spans="1:71" s="72" customFormat="1" x14ac:dyDescent="0.2">
      <c r="A8" s="66" t="s">
        <v>116</v>
      </c>
      <c r="B8" s="31">
        <f>SUMIFS(сф!$F:$F,сф!$B:$B,$BS8,сф!$C:$C,B$25)</f>
        <v>40000</v>
      </c>
      <c r="C8" s="31">
        <f>SUMIFS(сф!$J:$J,сф!$B:$B,$BS8,сф!$C:$C,B$25)</f>
        <v>21758</v>
      </c>
      <c r="D8" s="67">
        <f t="shared" si="0"/>
        <v>54.395000000000003</v>
      </c>
      <c r="E8" s="31">
        <f>SUMIFS(сф!$F:$F,сф!$B:$B,$BS8,сф!$C:$C,E$25)</f>
        <v>0</v>
      </c>
      <c r="F8" s="31">
        <f>SUMIFS(сф!$J:$J,сф!$B:$B,$BS8,сф!$C:$C,E$25)</f>
        <v>0</v>
      </c>
      <c r="G8" s="67">
        <f t="shared" si="1"/>
        <v>0</v>
      </c>
      <c r="H8" s="31">
        <f>SUMIFS(сф!$F:$F,сф!$B:$B,$BS8,сф!$C:$C,H$25)</f>
        <v>0</v>
      </c>
      <c r="I8" s="31">
        <f>SUMIFS(сф!$J:$J,сф!$B:$B,$BS8,сф!$C:$C,H$25)</f>
        <v>0</v>
      </c>
      <c r="J8" s="67">
        <f t="shared" si="2"/>
        <v>0</v>
      </c>
      <c r="K8" s="31">
        <f>SUMIFS(сф!$F:$F,сф!$B:$B,$BS8,сф!$C:$C,K$25)</f>
        <v>0</v>
      </c>
      <c r="L8" s="31">
        <f>SUMIFS(сф!$J:$J,сф!$B:$B,$BS8,сф!$C:$C,K$25)</f>
        <v>0</v>
      </c>
      <c r="M8" s="67">
        <f t="shared" si="3"/>
        <v>0</v>
      </c>
      <c r="N8" s="31">
        <f>SUMIFS(сф!$F:$F,сф!$B:$B,$BS8,сф!$C:$C,N$25)</f>
        <v>0</v>
      </c>
      <c r="O8" s="31">
        <f>SUMIFS(сф!$J:$J,сф!$B:$B,$BS8,сф!$C:$C,N$25)</f>
        <v>0</v>
      </c>
      <c r="P8" s="67">
        <f t="shared" si="4"/>
        <v>0</v>
      </c>
      <c r="Q8" s="31">
        <f>SUMIFS(сф!$F:$F,сф!$B:$B,$BS8,сф!$C:$C,Q$25)</f>
        <v>0</v>
      </c>
      <c r="R8" s="31">
        <f>SUMIFS(сф!$J:$J,сф!$B:$B,$BS8,сф!$C:$C,Q$25)</f>
        <v>0</v>
      </c>
      <c r="S8" s="67">
        <f t="shared" si="5"/>
        <v>0</v>
      </c>
      <c r="T8" s="31">
        <f>SUMIFS(сф!$F:$F,сф!$B:$B,$BS8,сф!$C:$C,T$25)</f>
        <v>20000</v>
      </c>
      <c r="U8" s="31">
        <f>SUMIFS(сф!$J:$J,сф!$B:$B,$BS8,сф!$C:$C,T$25)</f>
        <v>0</v>
      </c>
      <c r="V8" s="67">
        <f t="shared" si="6"/>
        <v>0</v>
      </c>
      <c r="W8" s="31">
        <f>SUMIFS(сф!$F:$F,сф!$B:$B,$BS8,сф!$C:$C,W$25)</f>
        <v>0</v>
      </c>
      <c r="X8" s="31">
        <f>SUMIFS(сф!$J:$J,сф!$B:$B,$BS8,сф!$C:$C,W$25)</f>
        <v>0</v>
      </c>
      <c r="Y8" s="67">
        <f t="shared" si="7"/>
        <v>0</v>
      </c>
      <c r="Z8" s="31">
        <f>SUMIFS(сф!$F:$F,сф!$B:$B,$BS8,сф!$C:$C,Z$25)</f>
        <v>0</v>
      </c>
      <c r="AA8" s="31">
        <f>SUMIFS(сф!$J:$J,сф!$B:$B,$BS8,сф!$C:$C,Z$25)</f>
        <v>0</v>
      </c>
      <c r="AB8" s="67">
        <f t="shared" si="8"/>
        <v>0</v>
      </c>
      <c r="AC8" s="31">
        <f>SUMIFS(сф!$F:$F,сф!$B:$B,$BS8,сф!$C:$C,AC$25)</f>
        <v>240000</v>
      </c>
      <c r="AD8" s="31">
        <f>SUMIFS(сф!$J:$J,сф!$B:$B,$BS8,сф!$C:$C,AC$25)</f>
        <v>192000</v>
      </c>
      <c r="AE8" s="67">
        <f t="shared" si="9"/>
        <v>80</v>
      </c>
      <c r="AF8" s="31">
        <f>SUMIFS(сф!$F:$F,сф!$B:$B,$BS8,сф!$C:$C,AF$25)</f>
        <v>0</v>
      </c>
      <c r="AG8" s="31">
        <f>SUMIFS(сф!$J:$J,сф!$B:$B,$BS8,сф!$C:$C,AF$25)</f>
        <v>0</v>
      </c>
      <c r="AH8" s="67">
        <f t="shared" si="10"/>
        <v>0</v>
      </c>
      <c r="AI8" s="31">
        <f>SUMIFS(сф!$F:$F,сф!$B:$B,$BS8,сф!$C:$C,AI$25)</f>
        <v>0</v>
      </c>
      <c r="AJ8" s="31">
        <f>SUMIFS(сф!$J:$J,сф!$B:$B,$BS8,сф!$C:$C,AI$25)</f>
        <v>0</v>
      </c>
      <c r="AK8" s="67">
        <f t="shared" si="11"/>
        <v>0</v>
      </c>
      <c r="AL8" s="31">
        <f>SUMIFS(сф!$F:$F,сф!$B:$B,$BS8,сф!$C:$C,AL$25)</f>
        <v>0</v>
      </c>
      <c r="AM8" s="31">
        <f>SUMIFS(сф!$J:$J,сф!$B:$B,$BS8,сф!$C:$C,AL$25)</f>
        <v>0</v>
      </c>
      <c r="AN8" s="67">
        <f t="shared" si="12"/>
        <v>0</v>
      </c>
      <c r="AO8" s="31">
        <f>SUMIFS(сф!$F:$F,сф!$B:$B,$BS8,сф!$C:$C,AO$25)</f>
        <v>0</v>
      </c>
      <c r="AP8" s="31">
        <f>SUMIFS(сф!$J:$J,сф!$B:$B,$BS8,сф!$C:$C,AO$25)</f>
        <v>0</v>
      </c>
      <c r="AQ8" s="67">
        <f t="shared" si="13"/>
        <v>0</v>
      </c>
      <c r="AR8" s="31">
        <f>SUMIFS(сф!$F:$F,сф!$B:$B,$BS8,сф!$C:$C,AR$25)</f>
        <v>800000</v>
      </c>
      <c r="AS8" s="31">
        <f>SUMIFS(сф!$J:$J,сф!$B:$B,$BS8,сф!$C:$C,AR$25)</f>
        <v>764118.2</v>
      </c>
      <c r="AT8" s="67">
        <f t="shared" si="14"/>
        <v>95.514775</v>
      </c>
      <c r="AU8" s="31">
        <f>SUMIFS(сф!$F:$F,сф!$B:$B,$BS8,сф!$C:$C,AU$25)</f>
        <v>0</v>
      </c>
      <c r="AV8" s="31">
        <f>SUMIFS(сф!$J:$J,сф!$B:$B,$BS8,сф!$C:$C,AU$25)</f>
        <v>0</v>
      </c>
      <c r="AW8" s="67">
        <f t="shared" si="15"/>
        <v>0</v>
      </c>
      <c r="AX8" s="31">
        <f>SUMIFS(сф!$F:$F,сф!$B:$B,$BS8,сф!$C:$C,AX$25)</f>
        <v>2200</v>
      </c>
      <c r="AY8" s="31">
        <f>SUMIFS(сф!$J:$J,сф!$B:$B,$BS8,сф!$C:$C,AX$25)</f>
        <v>600</v>
      </c>
      <c r="AZ8" s="67">
        <f t="shared" si="16"/>
        <v>27.27272727272727</v>
      </c>
      <c r="BA8" s="31">
        <f>SUMIFS(сф!$F:$F,сф!$B:$B,$BS8,сф!$C:$C,BA$25)</f>
        <v>57338</v>
      </c>
      <c r="BB8" s="31">
        <f>SUMIFS(сф!$J:$J,сф!$B:$B,$BS8,сф!$C:$C,BA$25)</f>
        <v>57338</v>
      </c>
      <c r="BC8" s="67">
        <f t="shared" si="17"/>
        <v>100</v>
      </c>
      <c r="BD8" s="31">
        <f>SUMIFS(сф!$F:$F,сф!$B:$B,$BS8,сф!$C:$C,BD$25)</f>
        <v>0</v>
      </c>
      <c r="BE8" s="31">
        <f>SUMIFS(сф!$J:$J,сф!$B:$B,$BS8,сф!$C:$C,BD$25)</f>
        <v>0</v>
      </c>
      <c r="BF8" s="67">
        <f t="shared" si="18"/>
        <v>0</v>
      </c>
      <c r="BG8" s="31">
        <f>SUMIFS(сф!$F:$F,сф!$B:$B,$BS8,сф!$C:$C,BG$25)</f>
        <v>0</v>
      </c>
      <c r="BH8" s="31">
        <f>SUMIFS(сф!$J:$J,сф!$B:$B,$BS8,сф!$C:$C,BG$25)</f>
        <v>0</v>
      </c>
      <c r="BI8" s="67">
        <f t="shared" si="19"/>
        <v>0</v>
      </c>
      <c r="BJ8" s="83">
        <f t="shared" si="20"/>
        <v>1159538</v>
      </c>
      <c r="BK8" s="83">
        <f t="shared" si="20"/>
        <v>1035814.2</v>
      </c>
      <c r="BL8" s="67">
        <f t="shared" si="21"/>
        <v>89.329905531340927</v>
      </c>
      <c r="BM8" s="84"/>
      <c r="BN8" s="42">
        <f>SUMIF(сф!$C$3:$C$3000,ср_сф!$BS8,сф!$F$3:$F$3000)</f>
        <v>1159538</v>
      </c>
      <c r="BO8" s="85">
        <f>SUMIF(сф!$C$3:$C$3000,ср_сф!$BS8,сф!$J$3:$J$3000)</f>
        <v>1035814.2</v>
      </c>
      <c r="BP8" s="42">
        <f t="shared" si="22"/>
        <v>0</v>
      </c>
      <c r="BQ8" s="85">
        <f t="shared" si="22"/>
        <v>0</v>
      </c>
      <c r="BS8" s="38">
        <v>11316502000</v>
      </c>
    </row>
    <row r="9" spans="1:71" s="72" customFormat="1" x14ac:dyDescent="0.2">
      <c r="A9" s="66" t="s">
        <v>117</v>
      </c>
      <c r="B9" s="31">
        <f>SUMIFS(сф!$F:$F,сф!$B:$B,$BS9,сф!$C:$C,B$25)</f>
        <v>22200</v>
      </c>
      <c r="C9" s="31">
        <f>SUMIFS(сф!$J:$J,сф!$B:$B,$BS9,сф!$C:$C,B$25)</f>
        <v>22200</v>
      </c>
      <c r="D9" s="67">
        <f t="shared" si="0"/>
        <v>100</v>
      </c>
      <c r="E9" s="31">
        <f>SUMIFS(сф!$F:$F,сф!$B:$B,$BS9,сф!$C:$C,E$25)</f>
        <v>0</v>
      </c>
      <c r="F9" s="31">
        <f>SUMIFS(сф!$J:$J,сф!$B:$B,$BS9,сф!$C:$C,E$25)</f>
        <v>0</v>
      </c>
      <c r="G9" s="67">
        <f t="shared" si="1"/>
        <v>0</v>
      </c>
      <c r="H9" s="31">
        <f>SUMIFS(сф!$F:$F,сф!$B:$B,$BS9,сф!$C:$C,H$25)</f>
        <v>5375.2</v>
      </c>
      <c r="I9" s="31">
        <f>SUMIFS(сф!$J:$J,сф!$B:$B,$BS9,сф!$C:$C,H$25)</f>
        <v>0</v>
      </c>
      <c r="J9" s="67">
        <f t="shared" si="2"/>
        <v>0</v>
      </c>
      <c r="K9" s="31">
        <f>SUMIFS(сф!$F:$F,сф!$B:$B,$BS9,сф!$C:$C,K$25)</f>
        <v>0</v>
      </c>
      <c r="L9" s="31">
        <f>SUMIFS(сф!$J:$J,сф!$B:$B,$BS9,сф!$C:$C,K$25)</f>
        <v>0</v>
      </c>
      <c r="M9" s="67">
        <f t="shared" si="3"/>
        <v>0</v>
      </c>
      <c r="N9" s="31">
        <f>SUMIFS(сф!$F:$F,сф!$B:$B,$BS9,сф!$C:$C,N$25)</f>
        <v>0</v>
      </c>
      <c r="O9" s="31">
        <f>SUMIFS(сф!$J:$J,сф!$B:$B,$BS9,сф!$C:$C,N$25)</f>
        <v>0</v>
      </c>
      <c r="P9" s="67">
        <f t="shared" si="4"/>
        <v>0</v>
      </c>
      <c r="Q9" s="31">
        <f>SUMIFS(сф!$F:$F,сф!$B:$B,$BS9,сф!$C:$C,Q$25)</f>
        <v>0</v>
      </c>
      <c r="R9" s="31">
        <f>SUMIFS(сф!$J:$J,сф!$B:$B,$BS9,сф!$C:$C,Q$25)</f>
        <v>0</v>
      </c>
      <c r="S9" s="67">
        <f t="shared" si="5"/>
        <v>0</v>
      </c>
      <c r="T9" s="31">
        <f>SUMIFS(сф!$F:$F,сф!$B:$B,$BS9,сф!$C:$C,T$25)</f>
        <v>27280</v>
      </c>
      <c r="U9" s="31">
        <f>SUMIFS(сф!$J:$J,сф!$B:$B,$BS9,сф!$C:$C,T$25)</f>
        <v>27280</v>
      </c>
      <c r="V9" s="67">
        <f t="shared" si="6"/>
        <v>100</v>
      </c>
      <c r="W9" s="31">
        <f>SUMIFS(сф!$F:$F,сф!$B:$B,$BS9,сф!$C:$C,W$25)</f>
        <v>0</v>
      </c>
      <c r="X9" s="31">
        <f>SUMIFS(сф!$J:$J,сф!$B:$B,$BS9,сф!$C:$C,W$25)</f>
        <v>0</v>
      </c>
      <c r="Y9" s="67">
        <f t="shared" si="7"/>
        <v>0</v>
      </c>
      <c r="Z9" s="31">
        <f>SUMIFS(сф!$F:$F,сф!$B:$B,$BS9,сф!$C:$C,Z$25)</f>
        <v>0</v>
      </c>
      <c r="AA9" s="31">
        <f>SUMIFS(сф!$J:$J,сф!$B:$B,$BS9,сф!$C:$C,Z$25)</f>
        <v>0</v>
      </c>
      <c r="AB9" s="67">
        <f t="shared" si="8"/>
        <v>0</v>
      </c>
      <c r="AC9" s="31">
        <f>SUMIFS(сф!$F:$F,сф!$B:$B,$BS9,сф!$C:$C,AC$25)</f>
        <v>0</v>
      </c>
      <c r="AD9" s="31">
        <f>SUMIFS(сф!$J:$J,сф!$B:$B,$BS9,сф!$C:$C,AC$25)</f>
        <v>0</v>
      </c>
      <c r="AE9" s="67">
        <f t="shared" si="9"/>
        <v>0</v>
      </c>
      <c r="AF9" s="31">
        <f>SUMIFS(сф!$F:$F,сф!$B:$B,$BS9,сф!$C:$C,AF$25)</f>
        <v>0</v>
      </c>
      <c r="AG9" s="31">
        <f>SUMIFS(сф!$J:$J,сф!$B:$B,$BS9,сф!$C:$C,AF$25)</f>
        <v>0</v>
      </c>
      <c r="AH9" s="67">
        <f t="shared" si="10"/>
        <v>0</v>
      </c>
      <c r="AI9" s="31">
        <f>SUMIFS(сф!$F:$F,сф!$B:$B,$BS9,сф!$C:$C,AI$25)</f>
        <v>49000</v>
      </c>
      <c r="AJ9" s="31">
        <f>SUMIFS(сф!$J:$J,сф!$B:$B,$BS9,сф!$C:$C,AI$25)</f>
        <v>49000</v>
      </c>
      <c r="AK9" s="67">
        <f t="shared" si="11"/>
        <v>100</v>
      </c>
      <c r="AL9" s="31">
        <f>SUMIFS(сф!$F:$F,сф!$B:$B,$BS9,сф!$C:$C,AL$25)</f>
        <v>0</v>
      </c>
      <c r="AM9" s="31">
        <f>SUMIFS(сф!$J:$J,сф!$B:$B,$BS9,сф!$C:$C,AL$25)</f>
        <v>0</v>
      </c>
      <c r="AN9" s="67">
        <f t="shared" si="12"/>
        <v>0</v>
      </c>
      <c r="AO9" s="31">
        <f>SUMIFS(сф!$F:$F,сф!$B:$B,$BS9,сф!$C:$C,AO$25)</f>
        <v>175370</v>
      </c>
      <c r="AP9" s="31">
        <f>SUMIFS(сф!$J:$J,сф!$B:$B,$BS9,сф!$C:$C,AO$25)</f>
        <v>0</v>
      </c>
      <c r="AQ9" s="67">
        <f t="shared" si="13"/>
        <v>0</v>
      </c>
      <c r="AR9" s="31">
        <f>SUMIFS(сф!$F:$F,сф!$B:$B,$BS9,сф!$C:$C,AR$25)</f>
        <v>0</v>
      </c>
      <c r="AS9" s="31">
        <f>SUMIFS(сф!$J:$J,сф!$B:$B,$BS9,сф!$C:$C,AR$25)</f>
        <v>0</v>
      </c>
      <c r="AT9" s="67">
        <f t="shared" si="14"/>
        <v>0</v>
      </c>
      <c r="AU9" s="31">
        <f>SUMIFS(сф!$F:$F,сф!$B:$B,$BS9,сф!$C:$C,AU$25)</f>
        <v>0</v>
      </c>
      <c r="AV9" s="31">
        <f>SUMIFS(сф!$J:$J,сф!$B:$B,$BS9,сф!$C:$C,AU$25)</f>
        <v>0</v>
      </c>
      <c r="AW9" s="67">
        <f t="shared" si="15"/>
        <v>0</v>
      </c>
      <c r="AX9" s="31">
        <f>SUMIFS(сф!$F:$F,сф!$B:$B,$BS9,сф!$C:$C,AX$25)</f>
        <v>100</v>
      </c>
      <c r="AY9" s="31">
        <f>SUMIFS(сф!$J:$J,сф!$B:$B,$BS9,сф!$C:$C,AX$25)</f>
        <v>0</v>
      </c>
      <c r="AZ9" s="67">
        <f t="shared" si="16"/>
        <v>0</v>
      </c>
      <c r="BA9" s="31">
        <f>SUMIFS(сф!$F:$F,сф!$B:$B,$BS9,сф!$C:$C,BA$25)</f>
        <v>0</v>
      </c>
      <c r="BB9" s="31">
        <f>SUMIFS(сф!$J:$J,сф!$B:$B,$BS9,сф!$C:$C,BA$25)</f>
        <v>0</v>
      </c>
      <c r="BC9" s="67">
        <f t="shared" si="17"/>
        <v>0</v>
      </c>
      <c r="BD9" s="31">
        <f>SUMIFS(сф!$F:$F,сф!$B:$B,$BS9,сф!$C:$C,BD$25)</f>
        <v>0</v>
      </c>
      <c r="BE9" s="31">
        <f>SUMIFS(сф!$J:$J,сф!$B:$B,$BS9,сф!$C:$C,BD$25)</f>
        <v>0</v>
      </c>
      <c r="BF9" s="67">
        <f t="shared" si="18"/>
        <v>0</v>
      </c>
      <c r="BG9" s="31">
        <f>SUMIFS(сф!$F:$F,сф!$B:$B,$BS9,сф!$C:$C,BG$25)</f>
        <v>0</v>
      </c>
      <c r="BH9" s="31">
        <f>SUMIFS(сф!$J:$J,сф!$B:$B,$BS9,сф!$C:$C,BG$25)</f>
        <v>0</v>
      </c>
      <c r="BI9" s="67">
        <f t="shared" si="19"/>
        <v>0</v>
      </c>
      <c r="BJ9" s="83">
        <f t="shared" si="20"/>
        <v>279325.2</v>
      </c>
      <c r="BK9" s="83">
        <f t="shared" si="20"/>
        <v>98480</v>
      </c>
      <c r="BL9" s="67">
        <f t="shared" si="21"/>
        <v>35.256396486962146</v>
      </c>
      <c r="BM9" s="84"/>
      <c r="BN9" s="42">
        <f>SUMIF(сф!$C$3:$C$3000,ср_сф!$BS9,сф!$F$3:$F$3000)</f>
        <v>279325.2</v>
      </c>
      <c r="BO9" s="85">
        <f>SUMIF(сф!$C$3:$C$3000,ср_сф!$BS9,сф!$J$3:$J$3000)</f>
        <v>98480</v>
      </c>
      <c r="BP9" s="42">
        <f>BN9-BJ9</f>
        <v>0</v>
      </c>
      <c r="BQ9" s="85">
        <f t="shared" si="22"/>
        <v>0</v>
      </c>
      <c r="BS9" s="38">
        <v>11316505000</v>
      </c>
    </row>
    <row r="10" spans="1:71" s="72" customFormat="1" x14ac:dyDescent="0.2">
      <c r="A10" s="66" t="s">
        <v>118</v>
      </c>
      <c r="B10" s="31">
        <f>SUMIFS(сф!$F:$F,сф!$B:$B,$BS10,сф!$C:$C,B$25)</f>
        <v>193500</v>
      </c>
      <c r="C10" s="31">
        <f>SUMIFS(сф!$J:$J,сф!$B:$B,$BS10,сф!$C:$C,B$25)</f>
        <v>42700</v>
      </c>
      <c r="D10" s="67">
        <f t="shared" si="0"/>
        <v>22.067183462532299</v>
      </c>
      <c r="E10" s="31">
        <f>SUMIFS(сф!$F:$F,сф!$B:$B,$BS10,сф!$C:$C,E$25)</f>
        <v>0</v>
      </c>
      <c r="F10" s="31">
        <f>SUMIFS(сф!$J:$J,сф!$B:$B,$BS10,сф!$C:$C,E$25)</f>
        <v>0</v>
      </c>
      <c r="G10" s="67">
        <f t="shared" si="1"/>
        <v>0</v>
      </c>
      <c r="H10" s="31">
        <f>SUMIFS(сф!$F:$F,сф!$B:$B,$BS10,сф!$C:$C,H$25)</f>
        <v>43415</v>
      </c>
      <c r="I10" s="31">
        <f>SUMIFS(сф!$J:$J,сф!$B:$B,$BS10,сф!$C:$C,H$25)</f>
        <v>29550</v>
      </c>
      <c r="J10" s="67">
        <f t="shared" si="2"/>
        <v>68.064033168259812</v>
      </c>
      <c r="K10" s="31">
        <f>SUMIFS(сф!$F:$F,сф!$B:$B,$BS10,сф!$C:$C,K$25)</f>
        <v>0</v>
      </c>
      <c r="L10" s="31">
        <f>SUMIFS(сф!$J:$J,сф!$B:$B,$BS10,сф!$C:$C,K$25)</f>
        <v>0</v>
      </c>
      <c r="M10" s="67">
        <f t="shared" si="3"/>
        <v>0</v>
      </c>
      <c r="N10" s="31">
        <f>SUMIFS(сф!$F:$F,сф!$B:$B,$BS10,сф!$C:$C,N$25)</f>
        <v>0</v>
      </c>
      <c r="O10" s="31">
        <f>SUMIFS(сф!$J:$J,сф!$B:$B,$BS10,сф!$C:$C,N$25)</f>
        <v>0</v>
      </c>
      <c r="P10" s="67">
        <f t="shared" si="4"/>
        <v>0</v>
      </c>
      <c r="Q10" s="31">
        <f>SUMIFS(сф!$F:$F,сф!$B:$B,$BS10,сф!$C:$C,Q$25)</f>
        <v>0</v>
      </c>
      <c r="R10" s="31">
        <f>SUMIFS(сф!$J:$J,сф!$B:$B,$BS10,сф!$C:$C,Q$25)</f>
        <v>0</v>
      </c>
      <c r="S10" s="67">
        <f t="shared" si="5"/>
        <v>0</v>
      </c>
      <c r="T10" s="31">
        <f>SUMIFS(сф!$F:$F,сф!$B:$B,$BS10,сф!$C:$C,T$25)</f>
        <v>200</v>
      </c>
      <c r="U10" s="31">
        <f>SUMIFS(сф!$J:$J,сф!$B:$B,$BS10,сф!$C:$C,T$25)</f>
        <v>0</v>
      </c>
      <c r="V10" s="67">
        <f t="shared" si="6"/>
        <v>0</v>
      </c>
      <c r="W10" s="31">
        <f>SUMIFS(сф!$F:$F,сф!$B:$B,$BS10,сф!$C:$C,W$25)</f>
        <v>0</v>
      </c>
      <c r="X10" s="31">
        <f>SUMIFS(сф!$J:$J,сф!$B:$B,$BS10,сф!$C:$C,W$25)</f>
        <v>0</v>
      </c>
      <c r="Y10" s="67">
        <f t="shared" si="7"/>
        <v>0</v>
      </c>
      <c r="Z10" s="31">
        <f>SUMIFS(сф!$F:$F,сф!$B:$B,$BS10,сф!$C:$C,Z$25)</f>
        <v>0</v>
      </c>
      <c r="AA10" s="31">
        <f>SUMIFS(сф!$J:$J,сф!$B:$B,$BS10,сф!$C:$C,Z$25)</f>
        <v>0</v>
      </c>
      <c r="AB10" s="67">
        <f t="shared" si="8"/>
        <v>0</v>
      </c>
      <c r="AC10" s="31">
        <f>SUMIFS(сф!$F:$F,сф!$B:$B,$BS10,сф!$C:$C,AC$25)</f>
        <v>0</v>
      </c>
      <c r="AD10" s="31">
        <f>SUMIFS(сф!$J:$J,сф!$B:$B,$BS10,сф!$C:$C,AC$25)</f>
        <v>0</v>
      </c>
      <c r="AE10" s="67">
        <f t="shared" si="9"/>
        <v>0</v>
      </c>
      <c r="AF10" s="31">
        <f>SUMIFS(сф!$F:$F,сф!$B:$B,$BS10,сф!$C:$C,AF$25)</f>
        <v>0</v>
      </c>
      <c r="AG10" s="31">
        <f>SUMIFS(сф!$J:$J,сф!$B:$B,$BS10,сф!$C:$C,AF$25)</f>
        <v>0</v>
      </c>
      <c r="AH10" s="67">
        <f t="shared" si="10"/>
        <v>0</v>
      </c>
      <c r="AI10" s="31">
        <f>SUMIFS(сф!$F:$F,сф!$B:$B,$BS10,сф!$C:$C,AI$25)</f>
        <v>0</v>
      </c>
      <c r="AJ10" s="31">
        <f>SUMIFS(сф!$J:$J,сф!$B:$B,$BS10,сф!$C:$C,AI$25)</f>
        <v>0</v>
      </c>
      <c r="AK10" s="67">
        <f t="shared" si="11"/>
        <v>0</v>
      </c>
      <c r="AL10" s="31">
        <f>SUMIFS(сф!$F:$F,сф!$B:$B,$BS10,сф!$C:$C,AL$25)</f>
        <v>0</v>
      </c>
      <c r="AM10" s="31">
        <f>SUMIFS(сф!$J:$J,сф!$B:$B,$BS10,сф!$C:$C,AL$25)</f>
        <v>0</v>
      </c>
      <c r="AN10" s="67">
        <f t="shared" si="12"/>
        <v>0</v>
      </c>
      <c r="AO10" s="31">
        <f>SUMIFS(сф!$F:$F,сф!$B:$B,$BS10,сф!$C:$C,AO$25)</f>
        <v>0</v>
      </c>
      <c r="AP10" s="31">
        <f>SUMIFS(сф!$J:$J,сф!$B:$B,$BS10,сф!$C:$C,AO$25)</f>
        <v>0</v>
      </c>
      <c r="AQ10" s="67">
        <f t="shared" si="13"/>
        <v>0</v>
      </c>
      <c r="AR10" s="31">
        <f>SUMIFS(сф!$F:$F,сф!$B:$B,$BS10,сф!$C:$C,AR$25)</f>
        <v>0</v>
      </c>
      <c r="AS10" s="31">
        <f>SUMIFS(сф!$J:$J,сф!$B:$B,$BS10,сф!$C:$C,AR$25)</f>
        <v>0</v>
      </c>
      <c r="AT10" s="67">
        <f t="shared" si="14"/>
        <v>0</v>
      </c>
      <c r="AU10" s="31">
        <f>SUMIFS(сф!$F:$F,сф!$B:$B,$BS10,сф!$C:$C,AU$25)</f>
        <v>0</v>
      </c>
      <c r="AV10" s="31">
        <f>SUMIFS(сф!$J:$J,сф!$B:$B,$BS10,сф!$C:$C,AU$25)</f>
        <v>0</v>
      </c>
      <c r="AW10" s="67">
        <f t="shared" si="15"/>
        <v>0</v>
      </c>
      <c r="AX10" s="31">
        <f>SUMIFS(сф!$F:$F,сф!$B:$B,$BS10,сф!$C:$C,AX$25)</f>
        <v>2315.98</v>
      </c>
      <c r="AY10" s="31">
        <f>SUMIFS(сф!$J:$J,сф!$B:$B,$BS10,сф!$C:$C,AX$25)</f>
        <v>151.97999999999999</v>
      </c>
      <c r="AZ10" s="67">
        <f t="shared" si="16"/>
        <v>6.5622328344804357</v>
      </c>
      <c r="BA10" s="31">
        <f>SUMIFS(сф!$F:$F,сф!$B:$B,$BS10,сф!$C:$C,BA$25)</f>
        <v>0</v>
      </c>
      <c r="BB10" s="31">
        <f>SUMIFS(сф!$J:$J,сф!$B:$B,$BS10,сф!$C:$C,BA$25)</f>
        <v>0</v>
      </c>
      <c r="BC10" s="67">
        <f t="shared" si="17"/>
        <v>0</v>
      </c>
      <c r="BD10" s="31">
        <f>SUMIFS(сф!$F:$F,сф!$B:$B,$BS10,сф!$C:$C,BD$25)</f>
        <v>0</v>
      </c>
      <c r="BE10" s="31">
        <f>SUMIFS(сф!$J:$J,сф!$B:$B,$BS10,сф!$C:$C,BD$25)</f>
        <v>0</v>
      </c>
      <c r="BF10" s="67">
        <f t="shared" si="18"/>
        <v>0</v>
      </c>
      <c r="BG10" s="31">
        <f>SUMIFS(сф!$F:$F,сф!$B:$B,$BS10,сф!$C:$C,BG$25)</f>
        <v>0</v>
      </c>
      <c r="BH10" s="31">
        <f>SUMIFS(сф!$J:$J,сф!$B:$B,$BS10,сф!$C:$C,BG$25)</f>
        <v>0</v>
      </c>
      <c r="BI10" s="67">
        <f t="shared" si="19"/>
        <v>0</v>
      </c>
      <c r="BJ10" s="83">
        <f t="shared" si="20"/>
        <v>239430.98</v>
      </c>
      <c r="BK10" s="83">
        <f t="shared" si="20"/>
        <v>72401.98</v>
      </c>
      <c r="BL10" s="67">
        <f t="shared" si="21"/>
        <v>30.239186257350653</v>
      </c>
      <c r="BM10" s="84"/>
      <c r="BN10" s="42">
        <f>SUMIF(сф!$C$3:$C$3000,ср_сф!$BS10,сф!$F$3:$F$3000)</f>
        <v>239430.98</v>
      </c>
      <c r="BO10" s="85">
        <f>SUMIF(сф!$C$3:$C$3000,ср_сф!$BS10,сф!$J$3:$J$3000)</f>
        <v>72401.98</v>
      </c>
      <c r="BP10" s="42">
        <f t="shared" si="22"/>
        <v>0</v>
      </c>
      <c r="BQ10" s="85">
        <f t="shared" si="22"/>
        <v>0</v>
      </c>
      <c r="BS10" s="38">
        <v>11316506000</v>
      </c>
    </row>
    <row r="11" spans="1:71" s="72" customFormat="1" x14ac:dyDescent="0.2">
      <c r="A11" s="66" t="s">
        <v>119</v>
      </c>
      <c r="B11" s="31">
        <f>SUMIFS(сф!$F:$F,сф!$B:$B,$BS11,сф!$C:$C,B$25)</f>
        <v>0</v>
      </c>
      <c r="C11" s="31">
        <f>SUMIFS(сф!$J:$J,сф!$B:$B,$BS11,сф!$C:$C,B$25)</f>
        <v>0</v>
      </c>
      <c r="D11" s="67">
        <f t="shared" si="0"/>
        <v>0</v>
      </c>
      <c r="E11" s="31">
        <f>SUMIFS(сф!$F:$F,сф!$B:$B,$BS11,сф!$C:$C,E$25)</f>
        <v>0</v>
      </c>
      <c r="F11" s="31">
        <f>SUMIFS(сф!$J:$J,сф!$B:$B,$BS11,сф!$C:$C,E$25)</f>
        <v>0</v>
      </c>
      <c r="G11" s="67">
        <f t="shared" si="1"/>
        <v>0</v>
      </c>
      <c r="H11" s="31">
        <f>SUMIFS(сф!$F:$F,сф!$B:$B,$BS11,сф!$C:$C,H$25)</f>
        <v>0</v>
      </c>
      <c r="I11" s="31">
        <f>SUMIFS(сф!$J:$J,сф!$B:$B,$BS11,сф!$C:$C,H$25)</f>
        <v>0</v>
      </c>
      <c r="J11" s="67">
        <f t="shared" si="2"/>
        <v>0</v>
      </c>
      <c r="K11" s="31">
        <f>SUMIFS(сф!$F:$F,сф!$B:$B,$BS11,сф!$C:$C,K$25)</f>
        <v>0</v>
      </c>
      <c r="L11" s="31">
        <f>SUMIFS(сф!$J:$J,сф!$B:$B,$BS11,сф!$C:$C,K$25)</f>
        <v>0</v>
      </c>
      <c r="M11" s="67">
        <f t="shared" si="3"/>
        <v>0</v>
      </c>
      <c r="N11" s="31">
        <f>SUMIFS(сф!$F:$F,сф!$B:$B,$BS11,сф!$C:$C,N$25)</f>
        <v>0</v>
      </c>
      <c r="O11" s="31">
        <f>SUMIFS(сф!$J:$J,сф!$B:$B,$BS11,сф!$C:$C,N$25)</f>
        <v>0</v>
      </c>
      <c r="P11" s="67">
        <f t="shared" si="4"/>
        <v>0</v>
      </c>
      <c r="Q11" s="31">
        <f>SUMIFS(сф!$F:$F,сф!$B:$B,$BS11,сф!$C:$C,Q$25)</f>
        <v>0</v>
      </c>
      <c r="R11" s="31">
        <f>SUMIFS(сф!$J:$J,сф!$B:$B,$BS11,сф!$C:$C,Q$25)</f>
        <v>0</v>
      </c>
      <c r="S11" s="67">
        <f t="shared" si="5"/>
        <v>0</v>
      </c>
      <c r="T11" s="31">
        <f>SUMIFS(сф!$F:$F,сф!$B:$B,$BS11,сф!$C:$C,T$25)</f>
        <v>20000</v>
      </c>
      <c r="U11" s="31">
        <f>SUMIFS(сф!$J:$J,сф!$B:$B,$BS11,сф!$C:$C,T$25)</f>
        <v>0</v>
      </c>
      <c r="V11" s="67">
        <f t="shared" si="6"/>
        <v>0</v>
      </c>
      <c r="W11" s="31">
        <f>SUMIFS(сф!$F:$F,сф!$B:$B,$BS11,сф!$C:$C,W$25)</f>
        <v>0</v>
      </c>
      <c r="X11" s="31">
        <f>SUMIFS(сф!$J:$J,сф!$B:$B,$BS11,сф!$C:$C,W$25)</f>
        <v>0</v>
      </c>
      <c r="Y11" s="67">
        <f t="shared" si="7"/>
        <v>0</v>
      </c>
      <c r="Z11" s="31">
        <f>SUMIFS(сф!$F:$F,сф!$B:$B,$BS11,сф!$C:$C,Z$25)</f>
        <v>0</v>
      </c>
      <c r="AA11" s="31">
        <f>SUMIFS(сф!$J:$J,сф!$B:$B,$BS11,сф!$C:$C,Z$25)</f>
        <v>0</v>
      </c>
      <c r="AB11" s="67">
        <f t="shared" si="8"/>
        <v>0</v>
      </c>
      <c r="AC11" s="31">
        <f>SUMIFS(сф!$F:$F,сф!$B:$B,$BS11,сф!$C:$C,AC$25)</f>
        <v>110000</v>
      </c>
      <c r="AD11" s="31">
        <f>SUMIFS(сф!$J:$J,сф!$B:$B,$BS11,сф!$C:$C,AC$25)</f>
        <v>109092</v>
      </c>
      <c r="AE11" s="67">
        <f t="shared" si="9"/>
        <v>99.174545454545466</v>
      </c>
      <c r="AF11" s="31">
        <f>SUMIFS(сф!$F:$F,сф!$B:$B,$BS11,сф!$C:$C,AF$25)</f>
        <v>0</v>
      </c>
      <c r="AG11" s="31">
        <f>SUMIFS(сф!$J:$J,сф!$B:$B,$BS11,сф!$C:$C,AF$25)</f>
        <v>0</v>
      </c>
      <c r="AH11" s="67">
        <f t="shared" si="10"/>
        <v>0</v>
      </c>
      <c r="AI11" s="31">
        <f>SUMIFS(сф!$F:$F,сф!$B:$B,$BS11,сф!$C:$C,AI$25)</f>
        <v>0</v>
      </c>
      <c r="AJ11" s="31">
        <f>SUMIFS(сф!$J:$J,сф!$B:$B,$BS11,сф!$C:$C,AI$25)</f>
        <v>0</v>
      </c>
      <c r="AK11" s="67">
        <f t="shared" si="11"/>
        <v>0</v>
      </c>
      <c r="AL11" s="31">
        <f>SUMIFS(сф!$F:$F,сф!$B:$B,$BS11,сф!$C:$C,AL$25)</f>
        <v>21000</v>
      </c>
      <c r="AM11" s="31">
        <f>SUMIFS(сф!$J:$J,сф!$B:$B,$BS11,сф!$C:$C,AL$25)</f>
        <v>20958</v>
      </c>
      <c r="AN11" s="67">
        <f t="shared" si="12"/>
        <v>99.8</v>
      </c>
      <c r="AO11" s="31">
        <f>SUMIFS(сф!$F:$F,сф!$B:$B,$BS11,сф!$C:$C,AO$25)</f>
        <v>0</v>
      </c>
      <c r="AP11" s="31">
        <f>SUMIFS(сф!$J:$J,сф!$B:$B,$BS11,сф!$C:$C,AO$25)</f>
        <v>0</v>
      </c>
      <c r="AQ11" s="67">
        <f t="shared" si="13"/>
        <v>0</v>
      </c>
      <c r="AR11" s="31">
        <f>SUMIFS(сф!$F:$F,сф!$B:$B,$BS11,сф!$C:$C,AR$25)</f>
        <v>3000000</v>
      </c>
      <c r="AS11" s="31">
        <f>SUMIFS(сф!$J:$J,сф!$B:$B,$BS11,сф!$C:$C,AR$25)</f>
        <v>2953619.28</v>
      </c>
      <c r="AT11" s="67">
        <f t="shared" si="14"/>
        <v>98.453975999999997</v>
      </c>
      <c r="AU11" s="31">
        <f>SUMIFS(сф!$F:$F,сф!$B:$B,$BS11,сф!$C:$C,AU$25)</f>
        <v>0</v>
      </c>
      <c r="AV11" s="31">
        <f>SUMIFS(сф!$J:$J,сф!$B:$B,$BS11,сф!$C:$C,AU$25)</f>
        <v>0</v>
      </c>
      <c r="AW11" s="67">
        <f t="shared" si="15"/>
        <v>0</v>
      </c>
      <c r="AX11" s="31">
        <f>SUMIFS(сф!$F:$F,сф!$B:$B,$BS11,сф!$C:$C,AX$25)</f>
        <v>4714.6499999999996</v>
      </c>
      <c r="AY11" s="31">
        <f>SUMIFS(сф!$J:$J,сф!$B:$B,$BS11,сф!$C:$C,AX$25)</f>
        <v>3722.27</v>
      </c>
      <c r="AZ11" s="67">
        <f t="shared" si="16"/>
        <v>78.951141654205514</v>
      </c>
      <c r="BA11" s="31">
        <f>SUMIFS(сф!$F:$F,сф!$B:$B,$BS11,сф!$C:$C,BA$25)</f>
        <v>207038</v>
      </c>
      <c r="BB11" s="31">
        <f>SUMIFS(сф!$J:$J,сф!$B:$B,$BS11,сф!$C:$C,BA$25)</f>
        <v>207038</v>
      </c>
      <c r="BC11" s="67">
        <f t="shared" si="17"/>
        <v>100</v>
      </c>
      <c r="BD11" s="31">
        <f>SUMIFS(сф!$F:$F,сф!$B:$B,$BS11,сф!$C:$C,BD$25)</f>
        <v>0</v>
      </c>
      <c r="BE11" s="31">
        <f>SUMIFS(сф!$J:$J,сф!$B:$B,$BS11,сф!$C:$C,BD$25)</f>
        <v>0</v>
      </c>
      <c r="BF11" s="67">
        <f t="shared" si="18"/>
        <v>0</v>
      </c>
      <c r="BG11" s="31">
        <f>SUMIFS(сф!$F:$F,сф!$B:$B,$BS11,сф!$C:$C,BG$25)</f>
        <v>0</v>
      </c>
      <c r="BH11" s="31">
        <f>SUMIFS(сф!$J:$J,сф!$B:$B,$BS11,сф!$C:$C,BG$25)</f>
        <v>0</v>
      </c>
      <c r="BI11" s="67">
        <f t="shared" si="19"/>
        <v>0</v>
      </c>
      <c r="BJ11" s="83">
        <f t="shared" si="20"/>
        <v>3362752.65</v>
      </c>
      <c r="BK11" s="83">
        <f t="shared" si="20"/>
        <v>3294429.55</v>
      </c>
      <c r="BL11" s="67">
        <f t="shared" si="21"/>
        <v>97.968238906896701</v>
      </c>
      <c r="BM11" s="84"/>
      <c r="BN11" s="42">
        <f>SUMIF(сф!$C$3:$C$3000,ср_сф!$BS11,сф!$F$3:$F$3000)</f>
        <v>3362752.65</v>
      </c>
      <c r="BO11" s="85">
        <f>SUMIF(сф!$C$3:$C$3000,ср_сф!$BS11,сф!$J$3:$J$3000)</f>
        <v>3294429.55</v>
      </c>
      <c r="BP11" s="42">
        <f t="shared" si="22"/>
        <v>0</v>
      </c>
      <c r="BQ11" s="85">
        <f t="shared" si="22"/>
        <v>0</v>
      </c>
      <c r="BS11" s="38">
        <v>11316509000</v>
      </c>
    </row>
    <row r="12" spans="1:71" s="72" customFormat="1" x14ac:dyDescent="0.2">
      <c r="A12" s="30" t="s">
        <v>120</v>
      </c>
      <c r="B12" s="31">
        <f>SUMIFS(сф!$F:$F,сф!$B:$B,$BS12,сф!$C:$C,B$25)</f>
        <v>0</v>
      </c>
      <c r="C12" s="31">
        <f>SUMIFS(сф!$J:$J,сф!$B:$B,$BS12,сф!$C:$C,B$25)</f>
        <v>0</v>
      </c>
      <c r="D12" s="67">
        <f t="shared" si="0"/>
        <v>0</v>
      </c>
      <c r="E12" s="31">
        <f>SUMIFS(сф!$F:$F,сф!$B:$B,$BS12,сф!$C:$C,E$25)</f>
        <v>0</v>
      </c>
      <c r="F12" s="31">
        <f>SUMIFS(сф!$J:$J,сф!$B:$B,$BS12,сф!$C:$C,E$25)</f>
        <v>0</v>
      </c>
      <c r="G12" s="67">
        <f t="shared" si="1"/>
        <v>0</v>
      </c>
      <c r="H12" s="31">
        <f>SUMIFS(сф!$F:$F,сф!$B:$B,$BS12,сф!$C:$C,H$25)</f>
        <v>31720</v>
      </c>
      <c r="I12" s="31">
        <f>SUMIFS(сф!$J:$J,сф!$B:$B,$BS12,сф!$C:$C,H$25)</f>
        <v>31590</v>
      </c>
      <c r="J12" s="67">
        <f t="shared" si="2"/>
        <v>99.590163934426229</v>
      </c>
      <c r="K12" s="31">
        <f>SUMIFS(сф!$F:$F,сф!$B:$B,$BS12,сф!$C:$C,K$25)</f>
        <v>0</v>
      </c>
      <c r="L12" s="31">
        <f>SUMIFS(сф!$J:$J,сф!$B:$B,$BS12,сф!$C:$C,K$25)</f>
        <v>0</v>
      </c>
      <c r="M12" s="67">
        <f t="shared" si="3"/>
        <v>0</v>
      </c>
      <c r="N12" s="31">
        <f>SUMIFS(сф!$F:$F,сф!$B:$B,$BS12,сф!$C:$C,N$25)</f>
        <v>0</v>
      </c>
      <c r="O12" s="31">
        <f>SUMIFS(сф!$J:$J,сф!$B:$B,$BS12,сф!$C:$C,N$25)</f>
        <v>0</v>
      </c>
      <c r="P12" s="67">
        <f t="shared" si="4"/>
        <v>0</v>
      </c>
      <c r="Q12" s="31">
        <f>SUMIFS(сф!$F:$F,сф!$B:$B,$BS12,сф!$C:$C,Q$25)</f>
        <v>0</v>
      </c>
      <c r="R12" s="31">
        <f>SUMIFS(сф!$J:$J,сф!$B:$B,$BS12,сф!$C:$C,Q$25)</f>
        <v>0</v>
      </c>
      <c r="S12" s="67">
        <f t="shared" si="5"/>
        <v>0</v>
      </c>
      <c r="T12" s="31">
        <f>SUMIFS(сф!$F:$F,сф!$B:$B,$BS12,сф!$C:$C,T$25)</f>
        <v>3200</v>
      </c>
      <c r="U12" s="31">
        <f>SUMIFS(сф!$J:$J,сф!$B:$B,$BS12,сф!$C:$C,T$25)</f>
        <v>2210</v>
      </c>
      <c r="V12" s="67">
        <f t="shared" si="6"/>
        <v>69.0625</v>
      </c>
      <c r="W12" s="31">
        <f>SUMIFS(сф!$F:$F,сф!$B:$B,$BS12,сф!$C:$C,W$25)</f>
        <v>0</v>
      </c>
      <c r="X12" s="31">
        <f>SUMIFS(сф!$J:$J,сф!$B:$B,$BS12,сф!$C:$C,W$25)</f>
        <v>0</v>
      </c>
      <c r="Y12" s="67">
        <f t="shared" si="7"/>
        <v>0</v>
      </c>
      <c r="Z12" s="31">
        <f>SUMIFS(сф!$F:$F,сф!$B:$B,$BS12,сф!$C:$C,Z$25)</f>
        <v>0</v>
      </c>
      <c r="AA12" s="31">
        <f>SUMIFS(сф!$J:$J,сф!$B:$B,$BS12,сф!$C:$C,Z$25)</f>
        <v>0</v>
      </c>
      <c r="AB12" s="67">
        <f t="shared" si="8"/>
        <v>0</v>
      </c>
      <c r="AC12" s="31">
        <f>SUMIFS(сф!$F:$F,сф!$B:$B,$BS12,сф!$C:$C,AC$25)</f>
        <v>0</v>
      </c>
      <c r="AD12" s="31">
        <f>SUMIFS(сф!$J:$J,сф!$B:$B,$BS12,сф!$C:$C,AC$25)</f>
        <v>0</v>
      </c>
      <c r="AE12" s="67">
        <f t="shared" si="9"/>
        <v>0</v>
      </c>
      <c r="AF12" s="31">
        <f>SUMIFS(сф!$F:$F,сф!$B:$B,$BS12,сф!$C:$C,AF$25)</f>
        <v>0</v>
      </c>
      <c r="AG12" s="31">
        <f>SUMIFS(сф!$J:$J,сф!$B:$B,$BS12,сф!$C:$C,AF$25)</f>
        <v>0</v>
      </c>
      <c r="AH12" s="67">
        <f t="shared" si="10"/>
        <v>0</v>
      </c>
      <c r="AI12" s="31">
        <f>SUMIFS(сф!$F:$F,сф!$B:$B,$BS12,сф!$C:$C,AI$25)</f>
        <v>300000</v>
      </c>
      <c r="AJ12" s="31">
        <f>SUMIFS(сф!$J:$J,сф!$B:$B,$BS12,сф!$C:$C,AI$25)</f>
        <v>289799.15999999997</v>
      </c>
      <c r="AK12" s="67">
        <f t="shared" si="11"/>
        <v>96.599719999999991</v>
      </c>
      <c r="AL12" s="31">
        <f>SUMIFS(сф!$F:$F,сф!$B:$B,$BS12,сф!$C:$C,AL$25)</f>
        <v>0</v>
      </c>
      <c r="AM12" s="31">
        <f>SUMIFS(сф!$J:$J,сф!$B:$B,$BS12,сф!$C:$C,AL$25)</f>
        <v>0</v>
      </c>
      <c r="AN12" s="67">
        <f t="shared" si="12"/>
        <v>0</v>
      </c>
      <c r="AO12" s="31">
        <f>SUMIFS(сф!$F:$F,сф!$B:$B,$BS12,сф!$C:$C,AO$25)</f>
        <v>0</v>
      </c>
      <c r="AP12" s="31">
        <f>SUMIFS(сф!$J:$J,сф!$B:$B,$BS12,сф!$C:$C,AO$25)</f>
        <v>0</v>
      </c>
      <c r="AQ12" s="67">
        <f t="shared" si="13"/>
        <v>0</v>
      </c>
      <c r="AR12" s="31">
        <f>SUMIFS(сф!$F:$F,сф!$B:$B,$BS12,сф!$C:$C,AR$25)</f>
        <v>0</v>
      </c>
      <c r="AS12" s="31">
        <f>SUMIFS(сф!$J:$J,сф!$B:$B,$BS12,сф!$C:$C,AR$25)</f>
        <v>0</v>
      </c>
      <c r="AT12" s="67">
        <f t="shared" si="14"/>
        <v>0</v>
      </c>
      <c r="AU12" s="31">
        <f>SUMIFS(сф!$F:$F,сф!$B:$B,$BS12,сф!$C:$C,AU$25)</f>
        <v>0</v>
      </c>
      <c r="AV12" s="31">
        <f>SUMIFS(сф!$J:$J,сф!$B:$B,$BS12,сф!$C:$C,AU$25)</f>
        <v>0</v>
      </c>
      <c r="AW12" s="67">
        <f t="shared" si="15"/>
        <v>0</v>
      </c>
      <c r="AX12" s="31">
        <f>SUMIFS(сф!$F:$F,сф!$B:$B,$BS12,сф!$C:$C,AX$25)</f>
        <v>2362.58</v>
      </c>
      <c r="AY12" s="31">
        <f>SUMIFS(сф!$J:$J,сф!$B:$B,$BS12,сф!$C:$C,AX$25)</f>
        <v>1308.1099999999999</v>
      </c>
      <c r="AZ12" s="67">
        <f t="shared" si="16"/>
        <v>55.367860559219153</v>
      </c>
      <c r="BA12" s="31">
        <f>SUMIFS(сф!$F:$F,сф!$B:$B,$BS12,сф!$C:$C,BA$25)</f>
        <v>0</v>
      </c>
      <c r="BB12" s="31">
        <f>SUMIFS(сф!$J:$J,сф!$B:$B,$BS12,сф!$C:$C,BA$25)</f>
        <v>0</v>
      </c>
      <c r="BC12" s="67">
        <f t="shared" si="17"/>
        <v>0</v>
      </c>
      <c r="BD12" s="31">
        <f>SUMIFS(сф!$F:$F,сф!$B:$B,$BS12,сф!$C:$C,BD$25)</f>
        <v>0</v>
      </c>
      <c r="BE12" s="31">
        <f>SUMIFS(сф!$J:$J,сф!$B:$B,$BS12,сф!$C:$C,BD$25)</f>
        <v>0</v>
      </c>
      <c r="BF12" s="67">
        <f t="shared" si="18"/>
        <v>0</v>
      </c>
      <c r="BG12" s="31">
        <f>SUMIFS(сф!$F:$F,сф!$B:$B,$BS12,сф!$C:$C,BG$25)</f>
        <v>0</v>
      </c>
      <c r="BH12" s="31">
        <f>SUMIFS(сф!$J:$J,сф!$B:$B,$BS12,сф!$C:$C,BG$25)</f>
        <v>0</v>
      </c>
      <c r="BI12" s="67">
        <f t="shared" si="19"/>
        <v>0</v>
      </c>
      <c r="BJ12" s="83">
        <f t="shared" si="20"/>
        <v>337282.58</v>
      </c>
      <c r="BK12" s="83">
        <f t="shared" si="20"/>
        <v>324907.26999999996</v>
      </c>
      <c r="BL12" s="67">
        <f t="shared" si="21"/>
        <v>96.330877805785263</v>
      </c>
      <c r="BM12" s="84"/>
      <c r="BN12" s="42">
        <f>SUMIF(сф!$C$3:$C$3000,ср_сф!$BS12,сф!$F$3:$F$3000)</f>
        <v>337282.58</v>
      </c>
      <c r="BO12" s="85">
        <f>SUMIF(сф!$C$3:$C$3000,ср_сф!$BS12,сф!$J$3:$J$3000)</f>
        <v>324907.27</v>
      </c>
      <c r="BP12" s="42">
        <f t="shared" si="22"/>
        <v>0</v>
      </c>
      <c r="BQ12" s="85">
        <f t="shared" si="22"/>
        <v>0</v>
      </c>
      <c r="BS12" s="38">
        <v>11316510000</v>
      </c>
    </row>
    <row r="13" spans="1:71" s="72" customFormat="1" x14ac:dyDescent="0.2">
      <c r="A13" s="30" t="s">
        <v>121</v>
      </c>
      <c r="B13" s="31">
        <f>SUMIFS(сф!$F:$F,сф!$B:$B,$BS13,сф!$C:$C,B$25)</f>
        <v>6400</v>
      </c>
      <c r="C13" s="31">
        <f>SUMIFS(сф!$J:$J,сф!$B:$B,$BS13,сф!$C:$C,B$25)</f>
        <v>0</v>
      </c>
      <c r="D13" s="67">
        <f t="shared" si="0"/>
        <v>0</v>
      </c>
      <c r="E13" s="31">
        <f>SUMIFS(сф!$F:$F,сф!$B:$B,$BS13,сф!$C:$C,E$25)</f>
        <v>0</v>
      </c>
      <c r="F13" s="31">
        <f>SUMIFS(сф!$J:$J,сф!$B:$B,$BS13,сф!$C:$C,E$25)</f>
        <v>0</v>
      </c>
      <c r="G13" s="67">
        <f t="shared" si="1"/>
        <v>0</v>
      </c>
      <c r="H13" s="31">
        <f>SUMIFS(сф!$F:$F,сф!$B:$B,$BS13,сф!$C:$C,H$25)</f>
        <v>0</v>
      </c>
      <c r="I13" s="31">
        <f>SUMIFS(сф!$J:$J,сф!$B:$B,$BS13,сф!$C:$C,H$25)</f>
        <v>0</v>
      </c>
      <c r="J13" s="67">
        <f t="shared" si="2"/>
        <v>0</v>
      </c>
      <c r="K13" s="31">
        <f>SUMIFS(сф!$F:$F,сф!$B:$B,$BS13,сф!$C:$C,K$25)</f>
        <v>0</v>
      </c>
      <c r="L13" s="31">
        <f>SUMIFS(сф!$J:$J,сф!$B:$B,$BS13,сф!$C:$C,K$25)</f>
        <v>0</v>
      </c>
      <c r="M13" s="67">
        <f t="shared" si="3"/>
        <v>0</v>
      </c>
      <c r="N13" s="31">
        <f>SUMIFS(сф!$F:$F,сф!$B:$B,$BS13,сф!$C:$C,N$25)</f>
        <v>0</v>
      </c>
      <c r="O13" s="31">
        <f>SUMIFS(сф!$J:$J,сф!$B:$B,$BS13,сф!$C:$C,N$25)</f>
        <v>0</v>
      </c>
      <c r="P13" s="67">
        <f t="shared" si="4"/>
        <v>0</v>
      </c>
      <c r="Q13" s="31">
        <f>SUMIFS(сф!$F:$F,сф!$B:$B,$BS13,сф!$C:$C,Q$25)</f>
        <v>0</v>
      </c>
      <c r="R13" s="31">
        <f>SUMIFS(сф!$J:$J,сф!$B:$B,$BS13,сф!$C:$C,Q$25)</f>
        <v>0</v>
      </c>
      <c r="S13" s="67">
        <f t="shared" si="5"/>
        <v>0</v>
      </c>
      <c r="T13" s="31">
        <f>SUMIFS(сф!$F:$F,сф!$B:$B,$BS13,сф!$C:$C,T$25)</f>
        <v>0</v>
      </c>
      <c r="U13" s="31">
        <f>SUMIFS(сф!$J:$J,сф!$B:$B,$BS13,сф!$C:$C,T$25)</f>
        <v>0</v>
      </c>
      <c r="V13" s="67">
        <f t="shared" si="6"/>
        <v>0</v>
      </c>
      <c r="W13" s="31">
        <f>SUMIFS(сф!$F:$F,сф!$B:$B,$BS13,сф!$C:$C,W$25)</f>
        <v>0</v>
      </c>
      <c r="X13" s="31">
        <f>SUMIFS(сф!$J:$J,сф!$B:$B,$BS13,сф!$C:$C,W$25)</f>
        <v>0</v>
      </c>
      <c r="Y13" s="67">
        <f t="shared" si="7"/>
        <v>0</v>
      </c>
      <c r="Z13" s="31">
        <f>SUMIFS(сф!$F:$F,сф!$B:$B,$BS13,сф!$C:$C,Z$25)</f>
        <v>9000</v>
      </c>
      <c r="AA13" s="31">
        <f>SUMIFS(сф!$J:$J,сф!$B:$B,$BS13,сф!$C:$C,Z$25)</f>
        <v>9000</v>
      </c>
      <c r="AB13" s="67">
        <f t="shared" si="8"/>
        <v>100</v>
      </c>
      <c r="AC13" s="31">
        <f>SUMIFS(сф!$F:$F,сф!$B:$B,$BS13,сф!$C:$C,AC$25)</f>
        <v>0</v>
      </c>
      <c r="AD13" s="31">
        <f>SUMIFS(сф!$J:$J,сф!$B:$B,$BS13,сф!$C:$C,AC$25)</f>
        <v>0</v>
      </c>
      <c r="AE13" s="67">
        <f t="shared" si="9"/>
        <v>0</v>
      </c>
      <c r="AF13" s="31">
        <f>SUMIFS(сф!$F:$F,сф!$B:$B,$BS13,сф!$C:$C,AF$25)</f>
        <v>0</v>
      </c>
      <c r="AG13" s="31">
        <f>SUMIFS(сф!$J:$J,сф!$B:$B,$BS13,сф!$C:$C,AF$25)</f>
        <v>0</v>
      </c>
      <c r="AH13" s="67">
        <f t="shared" si="10"/>
        <v>0</v>
      </c>
      <c r="AI13" s="31">
        <f>SUMIFS(сф!$F:$F,сф!$B:$B,$BS13,сф!$C:$C,AI$25)</f>
        <v>515080</v>
      </c>
      <c r="AJ13" s="31">
        <f>SUMIFS(сф!$J:$J,сф!$B:$B,$BS13,сф!$C:$C,AI$25)</f>
        <v>514690.09</v>
      </c>
      <c r="AK13" s="67">
        <f t="shared" si="11"/>
        <v>99.924301079443978</v>
      </c>
      <c r="AL13" s="31">
        <f>SUMIFS(сф!$F:$F,сф!$B:$B,$BS13,сф!$C:$C,AL$25)</f>
        <v>188000</v>
      </c>
      <c r="AM13" s="31">
        <f>SUMIFS(сф!$J:$J,сф!$B:$B,$BS13,сф!$C:$C,AL$25)</f>
        <v>188000</v>
      </c>
      <c r="AN13" s="67">
        <f t="shared" si="12"/>
        <v>100</v>
      </c>
      <c r="AO13" s="31">
        <f>SUMIFS(сф!$F:$F,сф!$B:$B,$BS13,сф!$C:$C,AO$25)</f>
        <v>0</v>
      </c>
      <c r="AP13" s="31">
        <f>SUMIFS(сф!$J:$J,сф!$B:$B,$BS13,сф!$C:$C,AO$25)</f>
        <v>0</v>
      </c>
      <c r="AQ13" s="67">
        <f t="shared" si="13"/>
        <v>0</v>
      </c>
      <c r="AR13" s="31">
        <f>SUMIFS(сф!$F:$F,сф!$B:$B,$BS13,сф!$C:$C,AR$25)</f>
        <v>0</v>
      </c>
      <c r="AS13" s="31">
        <f>SUMIFS(сф!$J:$J,сф!$B:$B,$BS13,сф!$C:$C,AR$25)</f>
        <v>0</v>
      </c>
      <c r="AT13" s="67">
        <f t="shared" si="14"/>
        <v>0</v>
      </c>
      <c r="AU13" s="31">
        <f>SUMIFS(сф!$F:$F,сф!$B:$B,$BS13,сф!$C:$C,AU$25)</f>
        <v>0</v>
      </c>
      <c r="AV13" s="31">
        <f>SUMIFS(сф!$J:$J,сф!$B:$B,$BS13,сф!$C:$C,AU$25)</f>
        <v>0</v>
      </c>
      <c r="AW13" s="67">
        <f t="shared" si="15"/>
        <v>0</v>
      </c>
      <c r="AX13" s="31">
        <f>SUMIFS(сф!$F:$F,сф!$B:$B,$BS13,сф!$C:$C,AX$25)</f>
        <v>400</v>
      </c>
      <c r="AY13" s="31">
        <f>SUMIFS(сф!$J:$J,сф!$B:$B,$BS13,сф!$C:$C,AX$25)</f>
        <v>0</v>
      </c>
      <c r="AZ13" s="67">
        <f t="shared" si="16"/>
        <v>0</v>
      </c>
      <c r="BA13" s="31">
        <f>SUMIFS(сф!$F:$F,сф!$B:$B,$BS13,сф!$C:$C,BA$25)</f>
        <v>0</v>
      </c>
      <c r="BB13" s="31">
        <f>SUMIFS(сф!$J:$J,сф!$B:$B,$BS13,сф!$C:$C,BA$25)</f>
        <v>0</v>
      </c>
      <c r="BC13" s="67">
        <f t="shared" si="17"/>
        <v>0</v>
      </c>
      <c r="BD13" s="31">
        <f>SUMIFS(сф!$F:$F,сф!$B:$B,$BS13,сф!$C:$C,BD$25)</f>
        <v>0</v>
      </c>
      <c r="BE13" s="31">
        <f>SUMIFS(сф!$J:$J,сф!$B:$B,$BS13,сф!$C:$C,BD$25)</f>
        <v>0</v>
      </c>
      <c r="BF13" s="67">
        <f t="shared" si="18"/>
        <v>0</v>
      </c>
      <c r="BG13" s="31">
        <f>SUMIFS(сф!$F:$F,сф!$B:$B,$BS13,сф!$C:$C,BG$25)</f>
        <v>0</v>
      </c>
      <c r="BH13" s="31">
        <f>SUMIFS(сф!$J:$J,сф!$B:$B,$BS13,сф!$C:$C,BG$25)</f>
        <v>0</v>
      </c>
      <c r="BI13" s="67">
        <f t="shared" si="19"/>
        <v>0</v>
      </c>
      <c r="BJ13" s="83">
        <f t="shared" si="20"/>
        <v>718880</v>
      </c>
      <c r="BK13" s="83">
        <f t="shared" si="20"/>
        <v>711690.09000000008</v>
      </c>
      <c r="BL13" s="67">
        <f t="shared" si="21"/>
        <v>98.999845593144912</v>
      </c>
      <c r="BM13" s="84"/>
      <c r="BN13" s="42">
        <f>SUMIF(сф!$C$3:$C$3000,ср_сф!$BS13,сф!$F$3:$F$3000)</f>
        <v>718880</v>
      </c>
      <c r="BO13" s="85">
        <f>SUMIF(сф!$C$3:$C$3000,ср_сф!$BS13,сф!$J$3:$J$3000)</f>
        <v>711690.09</v>
      </c>
      <c r="BP13" s="42">
        <f t="shared" si="22"/>
        <v>0</v>
      </c>
      <c r="BQ13" s="85">
        <f t="shared" si="22"/>
        <v>0</v>
      </c>
      <c r="BS13" s="38">
        <v>11316512000</v>
      </c>
    </row>
    <row r="14" spans="1:71" s="72" customFormat="1" x14ac:dyDescent="0.2">
      <c r="A14" s="30" t="s">
        <v>122</v>
      </c>
      <c r="B14" s="31">
        <f>SUMIFS(сф!$F:$F,сф!$B:$B,$BS14,сф!$C:$C,B$25)</f>
        <v>0</v>
      </c>
      <c r="C14" s="31">
        <f>SUMIFS(сф!$J:$J,сф!$B:$B,$BS14,сф!$C:$C,B$25)</f>
        <v>0</v>
      </c>
      <c r="D14" s="67">
        <f t="shared" si="0"/>
        <v>0</v>
      </c>
      <c r="E14" s="31">
        <f>SUMIFS(сф!$F:$F,сф!$B:$B,$BS14,сф!$C:$C,E$25)</f>
        <v>0</v>
      </c>
      <c r="F14" s="31">
        <f>SUMIFS(сф!$J:$J,сф!$B:$B,$BS14,сф!$C:$C,E$25)</f>
        <v>0</v>
      </c>
      <c r="G14" s="67">
        <f t="shared" si="1"/>
        <v>0</v>
      </c>
      <c r="H14" s="31">
        <f>SUMIFS(сф!$F:$F,сф!$B:$B,$BS14,сф!$C:$C,H$25)</f>
        <v>0</v>
      </c>
      <c r="I14" s="31">
        <f>SUMIFS(сф!$J:$J,сф!$B:$B,$BS14,сф!$C:$C,H$25)</f>
        <v>0</v>
      </c>
      <c r="J14" s="67">
        <f t="shared" si="2"/>
        <v>0</v>
      </c>
      <c r="K14" s="31">
        <f>SUMIFS(сф!$F:$F,сф!$B:$B,$BS14,сф!$C:$C,K$25)</f>
        <v>0</v>
      </c>
      <c r="L14" s="31">
        <f>SUMIFS(сф!$J:$J,сф!$B:$B,$BS14,сф!$C:$C,K$25)</f>
        <v>0</v>
      </c>
      <c r="M14" s="67">
        <f t="shared" si="3"/>
        <v>0</v>
      </c>
      <c r="N14" s="31">
        <f>SUMIFS(сф!$F:$F,сф!$B:$B,$BS14,сф!$C:$C,N$25)</f>
        <v>0</v>
      </c>
      <c r="O14" s="31">
        <f>SUMIFS(сф!$J:$J,сф!$B:$B,$BS14,сф!$C:$C,N$25)</f>
        <v>0</v>
      </c>
      <c r="P14" s="67">
        <f t="shared" si="4"/>
        <v>0</v>
      </c>
      <c r="Q14" s="31">
        <f>SUMIFS(сф!$F:$F,сф!$B:$B,$BS14,сф!$C:$C,Q$25)</f>
        <v>0</v>
      </c>
      <c r="R14" s="31">
        <f>SUMIFS(сф!$J:$J,сф!$B:$B,$BS14,сф!$C:$C,Q$25)</f>
        <v>0</v>
      </c>
      <c r="S14" s="67">
        <f t="shared" si="5"/>
        <v>0</v>
      </c>
      <c r="T14" s="31">
        <f>SUMIFS(сф!$F:$F,сф!$B:$B,$BS14,сф!$C:$C,T$25)</f>
        <v>0</v>
      </c>
      <c r="U14" s="31">
        <f>SUMIFS(сф!$J:$J,сф!$B:$B,$BS14,сф!$C:$C,T$25)</f>
        <v>0</v>
      </c>
      <c r="V14" s="67">
        <f t="shared" si="6"/>
        <v>0</v>
      </c>
      <c r="W14" s="31">
        <f>SUMIFS(сф!$F:$F,сф!$B:$B,$BS14,сф!$C:$C,W$25)</f>
        <v>0</v>
      </c>
      <c r="X14" s="31">
        <f>SUMIFS(сф!$J:$J,сф!$B:$B,$BS14,сф!$C:$C,W$25)</f>
        <v>0</v>
      </c>
      <c r="Y14" s="67">
        <f t="shared" si="7"/>
        <v>0</v>
      </c>
      <c r="Z14" s="31">
        <f>SUMIFS(сф!$F:$F,сф!$B:$B,$BS14,сф!$C:$C,Z$25)</f>
        <v>0</v>
      </c>
      <c r="AA14" s="31">
        <f>SUMIFS(сф!$J:$J,сф!$B:$B,$BS14,сф!$C:$C,Z$25)</f>
        <v>0</v>
      </c>
      <c r="AB14" s="67">
        <f t="shared" si="8"/>
        <v>0</v>
      </c>
      <c r="AC14" s="31">
        <f>SUMIFS(сф!$F:$F,сф!$B:$B,$BS14,сф!$C:$C,AC$25)</f>
        <v>0</v>
      </c>
      <c r="AD14" s="31">
        <f>SUMIFS(сф!$J:$J,сф!$B:$B,$BS14,сф!$C:$C,AC$25)</f>
        <v>0</v>
      </c>
      <c r="AE14" s="67">
        <f t="shared" si="9"/>
        <v>0</v>
      </c>
      <c r="AF14" s="31">
        <f>SUMIFS(сф!$F:$F,сф!$B:$B,$BS14,сф!$C:$C,AF$25)</f>
        <v>0</v>
      </c>
      <c r="AG14" s="31">
        <f>SUMIFS(сф!$J:$J,сф!$B:$B,$BS14,сф!$C:$C,AF$25)</f>
        <v>0</v>
      </c>
      <c r="AH14" s="67">
        <f t="shared" si="10"/>
        <v>0</v>
      </c>
      <c r="AI14" s="31">
        <f>SUMIFS(сф!$F:$F,сф!$B:$B,$BS14,сф!$C:$C,AI$25)</f>
        <v>0</v>
      </c>
      <c r="AJ14" s="31">
        <f>SUMIFS(сф!$J:$J,сф!$B:$B,$BS14,сф!$C:$C,AI$25)</f>
        <v>0</v>
      </c>
      <c r="AK14" s="67">
        <f t="shared" si="11"/>
        <v>0</v>
      </c>
      <c r="AL14" s="31">
        <f>SUMIFS(сф!$F:$F,сф!$B:$B,$BS14,сф!$C:$C,AL$25)</f>
        <v>0</v>
      </c>
      <c r="AM14" s="31">
        <f>SUMIFS(сф!$J:$J,сф!$B:$B,$BS14,сф!$C:$C,AL$25)</f>
        <v>0</v>
      </c>
      <c r="AN14" s="67">
        <f t="shared" si="12"/>
        <v>0</v>
      </c>
      <c r="AO14" s="31">
        <f>SUMIFS(сф!$F:$F,сф!$B:$B,$BS14,сф!$C:$C,AO$25)</f>
        <v>0</v>
      </c>
      <c r="AP14" s="31">
        <f>SUMIFS(сф!$J:$J,сф!$B:$B,$BS14,сф!$C:$C,AO$25)</f>
        <v>0</v>
      </c>
      <c r="AQ14" s="67">
        <f t="shared" si="13"/>
        <v>0</v>
      </c>
      <c r="AR14" s="31">
        <f>SUMIFS(сф!$F:$F,сф!$B:$B,$BS14,сф!$C:$C,AR$25)</f>
        <v>0</v>
      </c>
      <c r="AS14" s="31">
        <f>SUMIFS(сф!$J:$J,сф!$B:$B,$BS14,сф!$C:$C,AR$25)</f>
        <v>0</v>
      </c>
      <c r="AT14" s="67">
        <f t="shared" si="14"/>
        <v>0</v>
      </c>
      <c r="AU14" s="31">
        <f>SUMIFS(сф!$F:$F,сф!$B:$B,$BS14,сф!$C:$C,AU$25)</f>
        <v>0</v>
      </c>
      <c r="AV14" s="31">
        <f>SUMIFS(сф!$J:$J,сф!$B:$B,$BS14,сф!$C:$C,AU$25)</f>
        <v>0</v>
      </c>
      <c r="AW14" s="67">
        <f t="shared" si="15"/>
        <v>0</v>
      </c>
      <c r="AX14" s="31">
        <f>SUMIFS(сф!$F:$F,сф!$B:$B,$BS14,сф!$C:$C,AX$25)</f>
        <v>201.59</v>
      </c>
      <c r="AY14" s="31">
        <f>SUMIFS(сф!$J:$J,сф!$B:$B,$BS14,сф!$C:$C,AX$25)</f>
        <v>101.59</v>
      </c>
      <c r="AZ14" s="67">
        <f t="shared" si="16"/>
        <v>50.394364799841263</v>
      </c>
      <c r="BA14" s="31">
        <f>SUMIFS(сф!$F:$F,сф!$B:$B,$BS14,сф!$C:$C,BA$25)</f>
        <v>174338</v>
      </c>
      <c r="BB14" s="31">
        <f>SUMIFS(сф!$J:$J,сф!$B:$B,$BS14,сф!$C:$C,BA$25)</f>
        <v>174337.7</v>
      </c>
      <c r="BC14" s="67">
        <f t="shared" si="17"/>
        <v>99.999827920476321</v>
      </c>
      <c r="BD14" s="31">
        <f>SUMIFS(сф!$F:$F,сф!$B:$B,$BS14,сф!$C:$C,BD$25)</f>
        <v>0</v>
      </c>
      <c r="BE14" s="31">
        <f>SUMIFS(сф!$J:$J,сф!$B:$B,$BS14,сф!$C:$C,BD$25)</f>
        <v>0</v>
      </c>
      <c r="BF14" s="67">
        <f t="shared" si="18"/>
        <v>0</v>
      </c>
      <c r="BG14" s="31">
        <f>SUMIFS(сф!$F:$F,сф!$B:$B,$BS14,сф!$C:$C,BG$25)</f>
        <v>0</v>
      </c>
      <c r="BH14" s="31">
        <f>SUMIFS(сф!$J:$J,сф!$B:$B,$BS14,сф!$C:$C,BG$25)</f>
        <v>0</v>
      </c>
      <c r="BI14" s="67">
        <f t="shared" si="19"/>
        <v>0</v>
      </c>
      <c r="BJ14" s="83">
        <f t="shared" si="20"/>
        <v>174539.59</v>
      </c>
      <c r="BK14" s="83">
        <f t="shared" si="20"/>
        <v>174439.29</v>
      </c>
      <c r="BL14" s="67">
        <f t="shared" si="21"/>
        <v>99.942534527553335</v>
      </c>
      <c r="BM14" s="84"/>
      <c r="BN14" s="42">
        <f>SUMIF(сф!$C$3:$C$3000,ср_сф!$BS14,сф!$F$3:$F$3000)</f>
        <v>174539.59</v>
      </c>
      <c r="BO14" s="85">
        <f>SUMIF(сф!$C$3:$C$3000,ср_сф!$BS14,сф!$J$3:$J$3000)</f>
        <v>174439.29</v>
      </c>
      <c r="BP14" s="42">
        <f t="shared" si="22"/>
        <v>0</v>
      </c>
      <c r="BQ14" s="85">
        <f t="shared" si="22"/>
        <v>0</v>
      </c>
      <c r="BS14" s="38">
        <v>11316513000</v>
      </c>
    </row>
    <row r="15" spans="1:71" s="72" customFormat="1" x14ac:dyDescent="0.2">
      <c r="A15" s="30" t="s">
        <v>123</v>
      </c>
      <c r="B15" s="31">
        <f>SUMIFS(сф!$F:$F,сф!$B:$B,$BS15,сф!$C:$C,B$25)</f>
        <v>0</v>
      </c>
      <c r="C15" s="31">
        <f>SUMIFS(сф!$J:$J,сф!$B:$B,$BS15,сф!$C:$C,B$25)</f>
        <v>0</v>
      </c>
      <c r="D15" s="67">
        <f t="shared" si="0"/>
        <v>0</v>
      </c>
      <c r="E15" s="31">
        <f>SUMIFS(сф!$F:$F,сф!$B:$B,$BS15,сф!$C:$C,E$25)</f>
        <v>0</v>
      </c>
      <c r="F15" s="31">
        <f>SUMIFS(сф!$J:$J,сф!$B:$B,$BS15,сф!$C:$C,E$25)</f>
        <v>0</v>
      </c>
      <c r="G15" s="67">
        <f t="shared" si="1"/>
        <v>0</v>
      </c>
      <c r="H15" s="31">
        <f>SUMIFS(сф!$F:$F,сф!$B:$B,$BS15,сф!$C:$C,H$25)</f>
        <v>31191.5</v>
      </c>
      <c r="I15" s="31">
        <f>SUMIFS(сф!$J:$J,сф!$B:$B,$BS15,сф!$C:$C,H$25)</f>
        <v>27163.13</v>
      </c>
      <c r="J15" s="67">
        <f t="shared" si="2"/>
        <v>87.085039193369994</v>
      </c>
      <c r="K15" s="31">
        <f>SUMIFS(сф!$F:$F,сф!$B:$B,$BS15,сф!$C:$C,K$25)</f>
        <v>0</v>
      </c>
      <c r="L15" s="31">
        <f>SUMIFS(сф!$J:$J,сф!$B:$B,$BS15,сф!$C:$C,K$25)</f>
        <v>0</v>
      </c>
      <c r="M15" s="67">
        <f t="shared" si="3"/>
        <v>0</v>
      </c>
      <c r="N15" s="31">
        <f>SUMIFS(сф!$F:$F,сф!$B:$B,$BS15,сф!$C:$C,N$25)</f>
        <v>0</v>
      </c>
      <c r="O15" s="31">
        <f>SUMIFS(сф!$J:$J,сф!$B:$B,$BS15,сф!$C:$C,N$25)</f>
        <v>0</v>
      </c>
      <c r="P15" s="67">
        <f t="shared" si="4"/>
        <v>0</v>
      </c>
      <c r="Q15" s="31">
        <f>SUMIFS(сф!$F:$F,сф!$B:$B,$BS15,сф!$C:$C,Q$25)</f>
        <v>0</v>
      </c>
      <c r="R15" s="31">
        <f>SUMIFS(сф!$J:$J,сф!$B:$B,$BS15,сф!$C:$C,Q$25)</f>
        <v>0</v>
      </c>
      <c r="S15" s="67">
        <f t="shared" si="5"/>
        <v>0</v>
      </c>
      <c r="T15" s="31">
        <f>SUMIFS(сф!$F:$F,сф!$B:$B,$BS15,сф!$C:$C,T$25)</f>
        <v>40478</v>
      </c>
      <c r="U15" s="31">
        <f>SUMIFS(сф!$J:$J,сф!$B:$B,$BS15,сф!$C:$C,T$25)</f>
        <v>40478</v>
      </c>
      <c r="V15" s="67">
        <f t="shared" si="6"/>
        <v>100</v>
      </c>
      <c r="W15" s="31">
        <f>SUMIFS(сф!$F:$F,сф!$B:$B,$BS15,сф!$C:$C,W$25)</f>
        <v>0</v>
      </c>
      <c r="X15" s="31">
        <f>SUMIFS(сф!$J:$J,сф!$B:$B,$BS15,сф!$C:$C,W$25)</f>
        <v>0</v>
      </c>
      <c r="Y15" s="67">
        <f t="shared" si="7"/>
        <v>0</v>
      </c>
      <c r="Z15" s="31">
        <f>SUMIFS(сф!$F:$F,сф!$B:$B,$BS15,сф!$C:$C,Z$25)</f>
        <v>0</v>
      </c>
      <c r="AA15" s="31">
        <f>SUMIFS(сф!$J:$J,сф!$B:$B,$BS15,сф!$C:$C,Z$25)</f>
        <v>0</v>
      </c>
      <c r="AB15" s="67">
        <f t="shared" si="8"/>
        <v>0</v>
      </c>
      <c r="AC15" s="31">
        <f>SUMIFS(сф!$F:$F,сф!$B:$B,$BS15,сф!$C:$C,AC$25)</f>
        <v>0</v>
      </c>
      <c r="AD15" s="31">
        <f>SUMIFS(сф!$J:$J,сф!$B:$B,$BS15,сф!$C:$C,AC$25)</f>
        <v>0</v>
      </c>
      <c r="AE15" s="67">
        <f t="shared" si="9"/>
        <v>0</v>
      </c>
      <c r="AF15" s="31">
        <f>SUMIFS(сф!$F:$F,сф!$B:$B,$BS15,сф!$C:$C,AF$25)</f>
        <v>0</v>
      </c>
      <c r="AG15" s="31">
        <f>SUMIFS(сф!$J:$J,сф!$B:$B,$BS15,сф!$C:$C,AF$25)</f>
        <v>0</v>
      </c>
      <c r="AH15" s="67">
        <f t="shared" si="10"/>
        <v>0</v>
      </c>
      <c r="AI15" s="31">
        <f>SUMIFS(сф!$F:$F,сф!$B:$B,$BS15,сф!$C:$C,AI$25)</f>
        <v>65000</v>
      </c>
      <c r="AJ15" s="31">
        <f>SUMIFS(сф!$J:$J,сф!$B:$B,$BS15,сф!$C:$C,AI$25)</f>
        <v>62532.98</v>
      </c>
      <c r="AK15" s="67">
        <f t="shared" si="11"/>
        <v>96.204584615384618</v>
      </c>
      <c r="AL15" s="31">
        <f>SUMIFS(сф!$F:$F,сф!$B:$B,$BS15,сф!$C:$C,AL$25)</f>
        <v>0</v>
      </c>
      <c r="AM15" s="31">
        <f>SUMIFS(сф!$J:$J,сф!$B:$B,$BS15,сф!$C:$C,AL$25)</f>
        <v>0</v>
      </c>
      <c r="AN15" s="67">
        <f t="shared" si="12"/>
        <v>0</v>
      </c>
      <c r="AO15" s="31">
        <f>SUMIFS(сф!$F:$F,сф!$B:$B,$BS15,сф!$C:$C,AO$25)</f>
        <v>0</v>
      </c>
      <c r="AP15" s="31">
        <f>SUMIFS(сф!$J:$J,сф!$B:$B,$BS15,сф!$C:$C,AO$25)</f>
        <v>0</v>
      </c>
      <c r="AQ15" s="67">
        <f t="shared" si="13"/>
        <v>0</v>
      </c>
      <c r="AR15" s="31">
        <f>SUMIFS(сф!$F:$F,сф!$B:$B,$BS15,сф!$C:$C,AR$25)</f>
        <v>0</v>
      </c>
      <c r="AS15" s="31">
        <f>SUMIFS(сф!$J:$J,сф!$B:$B,$BS15,сф!$C:$C,AR$25)</f>
        <v>0</v>
      </c>
      <c r="AT15" s="67">
        <f t="shared" si="14"/>
        <v>0</v>
      </c>
      <c r="AU15" s="31">
        <f>SUMIFS(сф!$F:$F,сф!$B:$B,$BS15,сф!$C:$C,AU$25)</f>
        <v>0</v>
      </c>
      <c r="AV15" s="31">
        <f>SUMIFS(сф!$J:$J,сф!$B:$B,$BS15,сф!$C:$C,AU$25)</f>
        <v>0</v>
      </c>
      <c r="AW15" s="67">
        <f t="shared" si="15"/>
        <v>0</v>
      </c>
      <c r="AX15" s="31">
        <f>SUMIFS(сф!$F:$F,сф!$B:$B,$BS15,сф!$C:$C,AX$25)</f>
        <v>1257.6500000000001</v>
      </c>
      <c r="AY15" s="31">
        <f>SUMIFS(сф!$J:$J,сф!$B:$B,$BS15,сф!$C:$C,AX$25)</f>
        <v>457.65</v>
      </c>
      <c r="AZ15" s="67">
        <f t="shared" si="16"/>
        <v>36.389297499304249</v>
      </c>
      <c r="BA15" s="31">
        <f>SUMIFS(сф!$F:$F,сф!$B:$B,$BS15,сф!$C:$C,BA$25)</f>
        <v>0</v>
      </c>
      <c r="BB15" s="31">
        <f>SUMIFS(сф!$J:$J,сф!$B:$B,$BS15,сф!$C:$C,BA$25)</f>
        <v>0</v>
      </c>
      <c r="BC15" s="67">
        <f t="shared" si="17"/>
        <v>0</v>
      </c>
      <c r="BD15" s="31">
        <f>SUMIFS(сф!$F:$F,сф!$B:$B,$BS15,сф!$C:$C,BD$25)</f>
        <v>0</v>
      </c>
      <c r="BE15" s="31">
        <f>SUMIFS(сф!$J:$J,сф!$B:$B,$BS15,сф!$C:$C,BD$25)</f>
        <v>0</v>
      </c>
      <c r="BF15" s="67">
        <f t="shared" si="18"/>
        <v>0</v>
      </c>
      <c r="BG15" s="31">
        <f>SUMIFS(сф!$F:$F,сф!$B:$B,$BS15,сф!$C:$C,BG$25)</f>
        <v>0</v>
      </c>
      <c r="BH15" s="31">
        <f>SUMIFS(сф!$J:$J,сф!$B:$B,$BS15,сф!$C:$C,BG$25)</f>
        <v>0</v>
      </c>
      <c r="BI15" s="67">
        <f t="shared" si="19"/>
        <v>0</v>
      </c>
      <c r="BJ15" s="83">
        <f t="shared" si="20"/>
        <v>137927.15</v>
      </c>
      <c r="BK15" s="83">
        <f t="shared" si="20"/>
        <v>130631.76000000001</v>
      </c>
      <c r="BL15" s="67">
        <f t="shared" si="21"/>
        <v>94.71069328989978</v>
      </c>
      <c r="BM15" s="84"/>
      <c r="BN15" s="42">
        <f>SUMIF(сф!$C$3:$C$3000,ср_сф!$BS15,сф!$F$3:$F$3000)</f>
        <v>137927.15</v>
      </c>
      <c r="BO15" s="85">
        <f>SUMIF(сф!$C$3:$C$3000,ср_сф!$BS15,сф!$J$3:$J$3000)</f>
        <v>130631.76</v>
      </c>
      <c r="BP15" s="42">
        <f>BN15-BJ15</f>
        <v>0</v>
      </c>
      <c r="BQ15" s="85">
        <f t="shared" si="22"/>
        <v>0</v>
      </c>
      <c r="BS15" s="38">
        <v>11316514000</v>
      </c>
    </row>
    <row r="16" spans="1:71" s="72" customFormat="1" x14ac:dyDescent="0.2">
      <c r="A16" s="30" t="s">
        <v>124</v>
      </c>
      <c r="B16" s="31">
        <f>SUMIFS(сф!$F:$F,сф!$B:$B,$BS16,сф!$C:$C,B$25)</f>
        <v>0</v>
      </c>
      <c r="C16" s="31">
        <f>SUMIFS(сф!$J:$J,сф!$B:$B,$BS16,сф!$C:$C,B$25)</f>
        <v>0</v>
      </c>
      <c r="D16" s="67">
        <f t="shared" si="0"/>
        <v>0</v>
      </c>
      <c r="E16" s="31">
        <f>SUMIFS(сф!$F:$F,сф!$B:$B,$BS16,сф!$C:$C,E$25)</f>
        <v>0</v>
      </c>
      <c r="F16" s="31">
        <f>SUMIFS(сф!$J:$J,сф!$B:$B,$BS16,сф!$C:$C,E$25)</f>
        <v>0</v>
      </c>
      <c r="G16" s="67">
        <f t="shared" si="1"/>
        <v>0</v>
      </c>
      <c r="H16" s="31">
        <f>SUMIFS(сф!$F:$F,сф!$B:$B,$BS16,сф!$C:$C,H$25)</f>
        <v>0</v>
      </c>
      <c r="I16" s="31">
        <f>SUMIFS(сф!$J:$J,сф!$B:$B,$BS16,сф!$C:$C,H$25)</f>
        <v>0</v>
      </c>
      <c r="J16" s="67">
        <f t="shared" si="2"/>
        <v>0</v>
      </c>
      <c r="K16" s="31">
        <f>SUMIFS(сф!$F:$F,сф!$B:$B,$BS16,сф!$C:$C,K$25)</f>
        <v>0</v>
      </c>
      <c r="L16" s="31">
        <f>SUMIFS(сф!$J:$J,сф!$B:$B,$BS16,сф!$C:$C,K$25)</f>
        <v>0</v>
      </c>
      <c r="M16" s="67">
        <f t="shared" si="3"/>
        <v>0</v>
      </c>
      <c r="N16" s="31">
        <f>SUMIFS(сф!$F:$F,сф!$B:$B,$BS16,сф!$C:$C,N$25)</f>
        <v>0</v>
      </c>
      <c r="O16" s="31">
        <f>SUMIFS(сф!$J:$J,сф!$B:$B,$BS16,сф!$C:$C,N$25)</f>
        <v>0</v>
      </c>
      <c r="P16" s="67">
        <f t="shared" si="4"/>
        <v>0</v>
      </c>
      <c r="Q16" s="31">
        <f>SUMIFS(сф!$F:$F,сф!$B:$B,$BS16,сф!$C:$C,Q$25)</f>
        <v>0</v>
      </c>
      <c r="R16" s="31">
        <f>SUMIFS(сф!$J:$J,сф!$B:$B,$BS16,сф!$C:$C,Q$25)</f>
        <v>0</v>
      </c>
      <c r="S16" s="67">
        <f t="shared" si="5"/>
        <v>0</v>
      </c>
      <c r="T16" s="31">
        <f>SUMIFS(сф!$F:$F,сф!$B:$B,$BS16,сф!$C:$C,T$25)</f>
        <v>0</v>
      </c>
      <c r="U16" s="31">
        <f>SUMIFS(сф!$J:$J,сф!$B:$B,$BS16,сф!$C:$C,T$25)</f>
        <v>0</v>
      </c>
      <c r="V16" s="67">
        <f t="shared" si="6"/>
        <v>0</v>
      </c>
      <c r="W16" s="31">
        <f>SUMIFS(сф!$F:$F,сф!$B:$B,$BS16,сф!$C:$C,W$25)</f>
        <v>0</v>
      </c>
      <c r="X16" s="31">
        <f>SUMIFS(сф!$J:$J,сф!$B:$B,$BS16,сф!$C:$C,W$25)</f>
        <v>0</v>
      </c>
      <c r="Y16" s="67">
        <f t="shared" si="7"/>
        <v>0</v>
      </c>
      <c r="Z16" s="31">
        <f>SUMIFS(сф!$F:$F,сф!$B:$B,$BS16,сф!$C:$C,Z$25)</f>
        <v>0</v>
      </c>
      <c r="AA16" s="31">
        <f>SUMIFS(сф!$J:$J,сф!$B:$B,$BS16,сф!$C:$C,Z$25)</f>
        <v>0</v>
      </c>
      <c r="AB16" s="67">
        <f t="shared" si="8"/>
        <v>0</v>
      </c>
      <c r="AC16" s="31">
        <f>SUMIFS(сф!$F:$F,сф!$B:$B,$BS16,сф!$C:$C,AC$25)</f>
        <v>0</v>
      </c>
      <c r="AD16" s="31">
        <f>SUMIFS(сф!$J:$J,сф!$B:$B,$BS16,сф!$C:$C,AC$25)</f>
        <v>0</v>
      </c>
      <c r="AE16" s="67">
        <f t="shared" si="9"/>
        <v>0</v>
      </c>
      <c r="AF16" s="31">
        <f>SUMIFS(сф!$F:$F,сф!$B:$B,$BS16,сф!$C:$C,AF$25)</f>
        <v>0</v>
      </c>
      <c r="AG16" s="31">
        <f>SUMIFS(сф!$J:$J,сф!$B:$B,$BS16,сф!$C:$C,AF$25)</f>
        <v>0</v>
      </c>
      <c r="AH16" s="67">
        <f t="shared" si="10"/>
        <v>0</v>
      </c>
      <c r="AI16" s="31">
        <f>SUMIFS(сф!$F:$F,сф!$B:$B,$BS16,сф!$C:$C,AI$25)</f>
        <v>0</v>
      </c>
      <c r="AJ16" s="31">
        <f>SUMIFS(сф!$J:$J,сф!$B:$B,$BS16,сф!$C:$C,AI$25)</f>
        <v>0</v>
      </c>
      <c r="AK16" s="67">
        <f t="shared" si="11"/>
        <v>0</v>
      </c>
      <c r="AL16" s="31">
        <f>SUMIFS(сф!$F:$F,сф!$B:$B,$BS16,сф!$C:$C,AL$25)</f>
        <v>0</v>
      </c>
      <c r="AM16" s="31">
        <f>SUMIFS(сф!$J:$J,сф!$B:$B,$BS16,сф!$C:$C,AL$25)</f>
        <v>0</v>
      </c>
      <c r="AN16" s="67">
        <f t="shared" si="12"/>
        <v>0</v>
      </c>
      <c r="AO16" s="31">
        <f>SUMIFS(сф!$F:$F,сф!$B:$B,$BS16,сф!$C:$C,AO$25)</f>
        <v>0</v>
      </c>
      <c r="AP16" s="31">
        <f>SUMIFS(сф!$J:$J,сф!$B:$B,$BS16,сф!$C:$C,AO$25)</f>
        <v>0</v>
      </c>
      <c r="AQ16" s="67">
        <f t="shared" si="13"/>
        <v>0</v>
      </c>
      <c r="AR16" s="31">
        <f>SUMIFS(сф!$F:$F,сф!$B:$B,$BS16,сф!$C:$C,AR$25)</f>
        <v>0</v>
      </c>
      <c r="AS16" s="31">
        <f>SUMIFS(сф!$J:$J,сф!$B:$B,$BS16,сф!$C:$C,AR$25)</f>
        <v>0</v>
      </c>
      <c r="AT16" s="67">
        <f t="shared" si="14"/>
        <v>0</v>
      </c>
      <c r="AU16" s="31">
        <f>SUMIFS(сф!$F:$F,сф!$B:$B,$BS16,сф!$C:$C,AU$25)</f>
        <v>0</v>
      </c>
      <c r="AV16" s="31">
        <f>SUMIFS(сф!$J:$J,сф!$B:$B,$BS16,сф!$C:$C,AU$25)</f>
        <v>0</v>
      </c>
      <c r="AW16" s="67">
        <f t="shared" si="15"/>
        <v>0</v>
      </c>
      <c r="AX16" s="31">
        <f>SUMIFS(сф!$F:$F,сф!$B:$B,$BS16,сф!$C:$C,AX$25)</f>
        <v>243.87</v>
      </c>
      <c r="AY16" s="31">
        <f>SUMIFS(сф!$J:$J,сф!$B:$B,$BS16,сф!$C:$C,AX$25)</f>
        <v>143.87</v>
      </c>
      <c r="AZ16" s="67">
        <f t="shared" si="16"/>
        <v>58.994546274654525</v>
      </c>
      <c r="BA16" s="31">
        <f>SUMIFS(сф!$F:$F,сф!$B:$B,$BS16,сф!$C:$C,BA$25)</f>
        <v>31800</v>
      </c>
      <c r="BB16" s="31">
        <f>SUMIFS(сф!$J:$J,сф!$B:$B,$BS16,сф!$C:$C,BA$25)</f>
        <v>26180</v>
      </c>
      <c r="BC16" s="67">
        <f t="shared" si="17"/>
        <v>82.327044025157235</v>
      </c>
      <c r="BD16" s="31">
        <f>SUMIFS(сф!$F:$F,сф!$B:$B,$BS16,сф!$C:$C,BD$25)</f>
        <v>0</v>
      </c>
      <c r="BE16" s="31">
        <f>SUMIFS(сф!$J:$J,сф!$B:$B,$BS16,сф!$C:$C,BD$25)</f>
        <v>0</v>
      </c>
      <c r="BF16" s="67">
        <f t="shared" si="18"/>
        <v>0</v>
      </c>
      <c r="BG16" s="31">
        <f>SUMIFS(сф!$F:$F,сф!$B:$B,$BS16,сф!$C:$C,BG$25)</f>
        <v>0</v>
      </c>
      <c r="BH16" s="31">
        <f>SUMIFS(сф!$J:$J,сф!$B:$B,$BS16,сф!$C:$C,BG$25)</f>
        <v>0</v>
      </c>
      <c r="BI16" s="67">
        <f t="shared" si="19"/>
        <v>0</v>
      </c>
      <c r="BJ16" s="83">
        <f t="shared" si="20"/>
        <v>32043.87</v>
      </c>
      <c r="BK16" s="83">
        <f t="shared" si="20"/>
        <v>26323.87</v>
      </c>
      <c r="BL16" s="67">
        <f t="shared" si="21"/>
        <v>82.149471958287194</v>
      </c>
      <c r="BM16" s="84"/>
      <c r="BN16" s="42">
        <f>SUMIF(сф!$C$3:$C$3000,ср_сф!$BS16,сф!$F$3:$F$3000)</f>
        <v>32043.87</v>
      </c>
      <c r="BO16" s="85">
        <f>SUMIF(сф!$C$3:$C$3000,ср_сф!$BS16,сф!$J$3:$J$3000)</f>
        <v>26323.87</v>
      </c>
      <c r="BP16" s="42">
        <f t="shared" si="22"/>
        <v>0</v>
      </c>
      <c r="BQ16" s="85">
        <f t="shared" si="22"/>
        <v>0</v>
      </c>
      <c r="BS16" s="38">
        <v>11316515000</v>
      </c>
    </row>
    <row r="17" spans="1:71" s="72" customFormat="1" x14ac:dyDescent="0.2">
      <c r="A17" s="30" t="s">
        <v>125</v>
      </c>
      <c r="B17" s="31">
        <f>SUMIFS(сф!$F:$F,сф!$B:$B,$BS17,сф!$C:$C,B$25)</f>
        <v>33500</v>
      </c>
      <c r="C17" s="31">
        <f>SUMIFS(сф!$J:$J,сф!$B:$B,$BS17,сф!$C:$C,B$25)</f>
        <v>31205</v>
      </c>
      <c r="D17" s="67">
        <f t="shared" si="0"/>
        <v>93.149253731343279</v>
      </c>
      <c r="E17" s="31">
        <f>SUMIFS(сф!$F:$F,сф!$B:$B,$BS17,сф!$C:$C,E$25)</f>
        <v>0</v>
      </c>
      <c r="F17" s="31">
        <f>SUMIFS(сф!$J:$J,сф!$B:$B,$BS17,сф!$C:$C,E$25)</f>
        <v>0</v>
      </c>
      <c r="G17" s="67">
        <f t="shared" si="1"/>
        <v>0</v>
      </c>
      <c r="H17" s="31">
        <f>SUMIFS(сф!$F:$F,сф!$B:$B,$BS17,сф!$C:$C,H$25)</f>
        <v>14980</v>
      </c>
      <c r="I17" s="31">
        <f>SUMIFS(сф!$J:$J,сф!$B:$B,$BS17,сф!$C:$C,H$25)</f>
        <v>14980</v>
      </c>
      <c r="J17" s="67">
        <f t="shared" si="2"/>
        <v>100</v>
      </c>
      <c r="K17" s="31">
        <f>SUMIFS(сф!$F:$F,сф!$B:$B,$BS17,сф!$C:$C,K$25)</f>
        <v>0</v>
      </c>
      <c r="L17" s="31">
        <f>SUMIFS(сф!$J:$J,сф!$B:$B,$BS17,сф!$C:$C,K$25)</f>
        <v>0</v>
      </c>
      <c r="M17" s="67">
        <f t="shared" si="3"/>
        <v>0</v>
      </c>
      <c r="N17" s="31">
        <f>SUMIFS(сф!$F:$F,сф!$B:$B,$BS17,сф!$C:$C,N$25)</f>
        <v>0</v>
      </c>
      <c r="O17" s="31">
        <f>SUMIFS(сф!$J:$J,сф!$B:$B,$BS17,сф!$C:$C,N$25)</f>
        <v>0</v>
      </c>
      <c r="P17" s="67">
        <f t="shared" si="4"/>
        <v>0</v>
      </c>
      <c r="Q17" s="31">
        <f>SUMIFS(сф!$F:$F,сф!$B:$B,$BS17,сф!$C:$C,Q$25)</f>
        <v>0</v>
      </c>
      <c r="R17" s="31">
        <f>SUMIFS(сф!$J:$J,сф!$B:$B,$BS17,сф!$C:$C,Q$25)</f>
        <v>0</v>
      </c>
      <c r="S17" s="67">
        <f t="shared" si="5"/>
        <v>0</v>
      </c>
      <c r="T17" s="31">
        <f>SUMIFS(сф!$F:$F,сф!$B:$B,$BS17,сф!$C:$C,T$25)</f>
        <v>600</v>
      </c>
      <c r="U17" s="31">
        <f>SUMIFS(сф!$J:$J,сф!$B:$B,$BS17,сф!$C:$C,T$25)</f>
        <v>0</v>
      </c>
      <c r="V17" s="67">
        <f t="shared" si="6"/>
        <v>0</v>
      </c>
      <c r="W17" s="31">
        <f>SUMIFS(сф!$F:$F,сф!$B:$B,$BS17,сф!$C:$C,W$25)</f>
        <v>0</v>
      </c>
      <c r="X17" s="31">
        <f>SUMIFS(сф!$J:$J,сф!$B:$B,$BS17,сф!$C:$C,W$25)</f>
        <v>0</v>
      </c>
      <c r="Y17" s="67">
        <f t="shared" si="7"/>
        <v>0</v>
      </c>
      <c r="Z17" s="31">
        <f>SUMIFS(сф!$F:$F,сф!$B:$B,$BS17,сф!$C:$C,Z$25)</f>
        <v>0</v>
      </c>
      <c r="AA17" s="31">
        <f>SUMIFS(сф!$J:$J,сф!$B:$B,$BS17,сф!$C:$C,Z$25)</f>
        <v>0</v>
      </c>
      <c r="AB17" s="67">
        <f t="shared" si="8"/>
        <v>0</v>
      </c>
      <c r="AC17" s="31">
        <f>SUMIFS(сф!$F:$F,сф!$B:$B,$BS17,сф!$C:$C,AC$25)</f>
        <v>0</v>
      </c>
      <c r="AD17" s="31">
        <f>SUMIFS(сф!$J:$J,сф!$B:$B,$BS17,сф!$C:$C,AC$25)</f>
        <v>0</v>
      </c>
      <c r="AE17" s="67">
        <f t="shared" si="9"/>
        <v>0</v>
      </c>
      <c r="AF17" s="31">
        <f>SUMIFS(сф!$F:$F,сф!$B:$B,$BS17,сф!$C:$C,AF$25)</f>
        <v>0</v>
      </c>
      <c r="AG17" s="31">
        <f>SUMIFS(сф!$J:$J,сф!$B:$B,$BS17,сф!$C:$C,AF$25)</f>
        <v>0</v>
      </c>
      <c r="AH17" s="67">
        <f t="shared" si="10"/>
        <v>0</v>
      </c>
      <c r="AI17" s="31">
        <f>SUMIFS(сф!$F:$F,сф!$B:$B,$BS17,сф!$C:$C,AI$25)</f>
        <v>0</v>
      </c>
      <c r="AJ17" s="31">
        <f>SUMIFS(сф!$J:$J,сф!$B:$B,$BS17,сф!$C:$C,AI$25)</f>
        <v>0</v>
      </c>
      <c r="AK17" s="67">
        <f t="shared" si="11"/>
        <v>0</v>
      </c>
      <c r="AL17" s="31">
        <f>SUMIFS(сф!$F:$F,сф!$B:$B,$BS17,сф!$C:$C,AL$25)</f>
        <v>0</v>
      </c>
      <c r="AM17" s="31">
        <f>SUMIFS(сф!$J:$J,сф!$B:$B,$BS17,сф!$C:$C,AL$25)</f>
        <v>0</v>
      </c>
      <c r="AN17" s="67">
        <f t="shared" si="12"/>
        <v>0</v>
      </c>
      <c r="AO17" s="31">
        <f>SUMIFS(сф!$F:$F,сф!$B:$B,$BS17,сф!$C:$C,AO$25)</f>
        <v>0</v>
      </c>
      <c r="AP17" s="31">
        <f>SUMIFS(сф!$J:$J,сф!$B:$B,$BS17,сф!$C:$C,AO$25)</f>
        <v>0</v>
      </c>
      <c r="AQ17" s="67">
        <f t="shared" si="13"/>
        <v>0</v>
      </c>
      <c r="AR17" s="31">
        <f>SUMIFS(сф!$F:$F,сф!$B:$B,$BS17,сф!$C:$C,AR$25)</f>
        <v>0</v>
      </c>
      <c r="AS17" s="31">
        <f>SUMIFS(сф!$J:$J,сф!$B:$B,$BS17,сф!$C:$C,AR$25)</f>
        <v>0</v>
      </c>
      <c r="AT17" s="67">
        <f t="shared" si="14"/>
        <v>0</v>
      </c>
      <c r="AU17" s="31">
        <f>SUMIFS(сф!$F:$F,сф!$B:$B,$BS17,сф!$C:$C,AU$25)</f>
        <v>0</v>
      </c>
      <c r="AV17" s="31">
        <f>SUMIFS(сф!$J:$J,сф!$B:$B,$BS17,сф!$C:$C,AU$25)</f>
        <v>0</v>
      </c>
      <c r="AW17" s="67">
        <f t="shared" si="15"/>
        <v>0</v>
      </c>
      <c r="AX17" s="31">
        <f>SUMIFS(сф!$F:$F,сф!$B:$B,$BS17,сф!$C:$C,AX$25)</f>
        <v>4800</v>
      </c>
      <c r="AY17" s="31">
        <f>SUMIFS(сф!$J:$J,сф!$B:$B,$BS17,сф!$C:$C,AX$25)</f>
        <v>2400</v>
      </c>
      <c r="AZ17" s="67">
        <f t="shared" si="16"/>
        <v>50</v>
      </c>
      <c r="BA17" s="31">
        <f>SUMIFS(сф!$F:$F,сф!$B:$B,$BS17,сф!$C:$C,BA$25)</f>
        <v>11900</v>
      </c>
      <c r="BB17" s="31">
        <f>SUMIFS(сф!$J:$J,сф!$B:$B,$BS17,сф!$C:$C,BA$25)</f>
        <v>11900</v>
      </c>
      <c r="BC17" s="67">
        <f t="shared" si="17"/>
        <v>100</v>
      </c>
      <c r="BD17" s="31">
        <f>SUMIFS(сф!$F:$F,сф!$B:$B,$BS17,сф!$C:$C,BD$25)</f>
        <v>0</v>
      </c>
      <c r="BE17" s="31">
        <f>SUMIFS(сф!$J:$J,сф!$B:$B,$BS17,сф!$C:$C,BD$25)</f>
        <v>0</v>
      </c>
      <c r="BF17" s="67">
        <f t="shared" si="18"/>
        <v>0</v>
      </c>
      <c r="BG17" s="31">
        <f>SUMIFS(сф!$F:$F,сф!$B:$B,$BS17,сф!$C:$C,BG$25)</f>
        <v>0</v>
      </c>
      <c r="BH17" s="31">
        <f>SUMIFS(сф!$J:$J,сф!$B:$B,$BS17,сф!$C:$C,BG$25)</f>
        <v>0</v>
      </c>
      <c r="BI17" s="67">
        <f t="shared" si="19"/>
        <v>0</v>
      </c>
      <c r="BJ17" s="83">
        <f t="shared" si="20"/>
        <v>65780</v>
      </c>
      <c r="BK17" s="83">
        <f t="shared" si="20"/>
        <v>60485</v>
      </c>
      <c r="BL17" s="67">
        <f t="shared" si="21"/>
        <v>91.950440863484346</v>
      </c>
      <c r="BM17" s="84"/>
      <c r="BN17" s="42">
        <f>SUMIF(сф!$C$3:$C$3000,ср_сф!$BS17,сф!$F$3:$F$3000)</f>
        <v>65780</v>
      </c>
      <c r="BO17" s="85">
        <f>SUMIF(сф!$C$3:$C$3000,ср_сф!$BS17,сф!$J$3:$J$3000)</f>
        <v>60485</v>
      </c>
      <c r="BP17" s="42">
        <f t="shared" si="22"/>
        <v>0</v>
      </c>
      <c r="BQ17" s="85">
        <f t="shared" si="22"/>
        <v>0</v>
      </c>
      <c r="BS17" s="38">
        <v>11316516000</v>
      </c>
    </row>
    <row r="18" spans="1:71" s="72" customFormat="1" x14ac:dyDescent="0.2">
      <c r="A18" s="66" t="s">
        <v>126</v>
      </c>
      <c r="B18" s="31">
        <f>SUMIFS(сф!$F:$F,сф!$B:$B,$BS18,сф!$C:$C,B$25)</f>
        <v>0</v>
      </c>
      <c r="C18" s="31">
        <f>SUMIFS(сф!$J:$J,сф!$B:$B,$BS18,сф!$C:$C,B$25)</f>
        <v>0</v>
      </c>
      <c r="D18" s="67">
        <f t="shared" si="0"/>
        <v>0</v>
      </c>
      <c r="E18" s="31">
        <f>SUMIFS(сф!$F:$F,сф!$B:$B,$BS18,сф!$C:$C,E$25)</f>
        <v>0</v>
      </c>
      <c r="F18" s="31">
        <f>SUMIFS(сф!$J:$J,сф!$B:$B,$BS18,сф!$C:$C,E$25)</f>
        <v>0</v>
      </c>
      <c r="G18" s="67">
        <f t="shared" si="1"/>
        <v>0</v>
      </c>
      <c r="H18" s="31">
        <f>SUMIFS(сф!$F:$F,сф!$B:$B,$BS18,сф!$C:$C,H$25)</f>
        <v>0</v>
      </c>
      <c r="I18" s="31">
        <f>SUMIFS(сф!$J:$J,сф!$B:$B,$BS18,сф!$C:$C,H$25)</f>
        <v>0</v>
      </c>
      <c r="J18" s="67">
        <f t="shared" si="2"/>
        <v>0</v>
      </c>
      <c r="K18" s="31">
        <f>SUMIFS(сф!$F:$F,сф!$B:$B,$BS18,сф!$C:$C,K$25)</f>
        <v>0</v>
      </c>
      <c r="L18" s="31">
        <f>SUMIFS(сф!$J:$J,сф!$B:$B,$BS18,сф!$C:$C,K$25)</f>
        <v>0</v>
      </c>
      <c r="M18" s="67">
        <f t="shared" si="3"/>
        <v>0</v>
      </c>
      <c r="N18" s="31">
        <f>SUMIFS(сф!$F:$F,сф!$B:$B,$BS18,сф!$C:$C,N$25)</f>
        <v>0</v>
      </c>
      <c r="O18" s="31">
        <f>SUMIFS(сф!$J:$J,сф!$B:$B,$BS18,сф!$C:$C,N$25)</f>
        <v>0</v>
      </c>
      <c r="P18" s="67">
        <f t="shared" si="4"/>
        <v>0</v>
      </c>
      <c r="Q18" s="31">
        <f>SUMIFS(сф!$F:$F,сф!$B:$B,$BS18,сф!$C:$C,Q$25)</f>
        <v>0</v>
      </c>
      <c r="R18" s="31">
        <f>SUMIFS(сф!$J:$J,сф!$B:$B,$BS18,сф!$C:$C,Q$25)</f>
        <v>0</v>
      </c>
      <c r="S18" s="67">
        <f t="shared" si="5"/>
        <v>0</v>
      </c>
      <c r="T18" s="31">
        <f>SUMIFS(сф!$F:$F,сф!$B:$B,$BS18,сф!$C:$C,T$25)</f>
        <v>0</v>
      </c>
      <c r="U18" s="31">
        <f>SUMIFS(сф!$J:$J,сф!$B:$B,$BS18,сф!$C:$C,T$25)</f>
        <v>0</v>
      </c>
      <c r="V18" s="67">
        <f t="shared" si="6"/>
        <v>0</v>
      </c>
      <c r="W18" s="31">
        <f>SUMIFS(сф!$F:$F,сф!$B:$B,$BS18,сф!$C:$C,W$25)</f>
        <v>0</v>
      </c>
      <c r="X18" s="31">
        <f>SUMIFS(сф!$J:$J,сф!$B:$B,$BS18,сф!$C:$C,W$25)</f>
        <v>0</v>
      </c>
      <c r="Y18" s="67">
        <f t="shared" si="7"/>
        <v>0</v>
      </c>
      <c r="Z18" s="31">
        <f>SUMIFS(сф!$F:$F,сф!$B:$B,$BS18,сф!$C:$C,Z$25)</f>
        <v>0</v>
      </c>
      <c r="AA18" s="31">
        <f>SUMIFS(сф!$J:$J,сф!$B:$B,$BS18,сф!$C:$C,Z$25)</f>
        <v>0</v>
      </c>
      <c r="AB18" s="67">
        <f t="shared" si="8"/>
        <v>0</v>
      </c>
      <c r="AC18" s="31">
        <f>SUMIFS(сф!$F:$F,сф!$B:$B,$BS18,сф!$C:$C,AC$25)</f>
        <v>0</v>
      </c>
      <c r="AD18" s="31">
        <f>SUMIFS(сф!$J:$J,сф!$B:$B,$BS18,сф!$C:$C,AC$25)</f>
        <v>0</v>
      </c>
      <c r="AE18" s="67">
        <f t="shared" si="9"/>
        <v>0</v>
      </c>
      <c r="AF18" s="31">
        <f>SUMIFS(сф!$F:$F,сф!$B:$B,$BS18,сф!$C:$C,AF$25)</f>
        <v>0</v>
      </c>
      <c r="AG18" s="31">
        <f>SUMIFS(сф!$J:$J,сф!$B:$B,$BS18,сф!$C:$C,AF$25)</f>
        <v>0</v>
      </c>
      <c r="AH18" s="67">
        <f t="shared" si="10"/>
        <v>0</v>
      </c>
      <c r="AI18" s="31">
        <f>SUMIFS(сф!$F:$F,сф!$B:$B,$BS18,сф!$C:$C,AI$25)</f>
        <v>0</v>
      </c>
      <c r="AJ18" s="31">
        <f>SUMIFS(сф!$J:$J,сф!$B:$B,$BS18,сф!$C:$C,AI$25)</f>
        <v>0</v>
      </c>
      <c r="AK18" s="67">
        <f t="shared" si="11"/>
        <v>0</v>
      </c>
      <c r="AL18" s="31">
        <f>SUMIFS(сф!$F:$F,сф!$B:$B,$BS18,сф!$C:$C,AL$25)</f>
        <v>0</v>
      </c>
      <c r="AM18" s="31">
        <f>SUMIFS(сф!$J:$J,сф!$B:$B,$BS18,сф!$C:$C,AL$25)</f>
        <v>0</v>
      </c>
      <c r="AN18" s="67">
        <f t="shared" si="12"/>
        <v>0</v>
      </c>
      <c r="AO18" s="31">
        <f>SUMIFS(сф!$F:$F,сф!$B:$B,$BS18,сф!$C:$C,AO$25)</f>
        <v>0</v>
      </c>
      <c r="AP18" s="31">
        <f>SUMIFS(сф!$J:$J,сф!$B:$B,$BS18,сф!$C:$C,AO$25)</f>
        <v>0</v>
      </c>
      <c r="AQ18" s="67">
        <f t="shared" si="13"/>
        <v>0</v>
      </c>
      <c r="AR18" s="31">
        <f>SUMIFS(сф!$F:$F,сф!$B:$B,$BS18,сф!$C:$C,AR$25)</f>
        <v>0</v>
      </c>
      <c r="AS18" s="31">
        <f>SUMIFS(сф!$J:$J,сф!$B:$B,$BS18,сф!$C:$C,AR$25)</f>
        <v>0</v>
      </c>
      <c r="AT18" s="67">
        <f t="shared" si="14"/>
        <v>0</v>
      </c>
      <c r="AU18" s="31">
        <f>SUMIFS(сф!$F:$F,сф!$B:$B,$BS18,сф!$C:$C,AU$25)</f>
        <v>0</v>
      </c>
      <c r="AV18" s="31">
        <f>SUMIFS(сф!$J:$J,сф!$B:$B,$BS18,сф!$C:$C,AU$25)</f>
        <v>0</v>
      </c>
      <c r="AW18" s="67">
        <f t="shared" si="15"/>
        <v>0</v>
      </c>
      <c r="AX18" s="31">
        <f>SUMIFS(сф!$F:$F,сф!$B:$B,$BS18,сф!$C:$C,AX$25)</f>
        <v>4811.95</v>
      </c>
      <c r="AY18" s="31">
        <f>SUMIFS(сф!$J:$J,сф!$B:$B,$BS18,сф!$C:$C,AX$25)</f>
        <v>4352.6099999999997</v>
      </c>
      <c r="AZ18" s="67">
        <f t="shared" si="16"/>
        <v>90.454181776618626</v>
      </c>
      <c r="BA18" s="31">
        <f>SUMIFS(сф!$F:$F,сф!$B:$B,$BS18,сф!$C:$C,BA$25)</f>
        <v>3300</v>
      </c>
      <c r="BB18" s="31">
        <f>SUMIFS(сф!$J:$J,сф!$B:$B,$BS18,сф!$C:$C,BA$25)</f>
        <v>0</v>
      </c>
      <c r="BC18" s="67">
        <f t="shared" si="17"/>
        <v>0</v>
      </c>
      <c r="BD18" s="31">
        <f>SUMIFS(сф!$F:$F,сф!$B:$B,$BS18,сф!$C:$C,BD$25)</f>
        <v>0</v>
      </c>
      <c r="BE18" s="31">
        <f>SUMIFS(сф!$J:$J,сф!$B:$B,$BS18,сф!$C:$C,BD$25)</f>
        <v>0</v>
      </c>
      <c r="BF18" s="67">
        <f t="shared" si="18"/>
        <v>0</v>
      </c>
      <c r="BG18" s="31">
        <f>SUMIFS(сф!$F:$F,сф!$B:$B,$BS18,сф!$C:$C,BG$25)</f>
        <v>0</v>
      </c>
      <c r="BH18" s="31">
        <f>SUMIFS(сф!$J:$J,сф!$B:$B,$BS18,сф!$C:$C,BG$25)</f>
        <v>0</v>
      </c>
      <c r="BI18" s="67">
        <f t="shared" si="19"/>
        <v>0</v>
      </c>
      <c r="BJ18" s="83">
        <f t="shared" si="20"/>
        <v>8111.95</v>
      </c>
      <c r="BK18" s="83">
        <f t="shared" si="20"/>
        <v>4352.6099999999997</v>
      </c>
      <c r="BL18" s="67">
        <f t="shared" si="21"/>
        <v>53.656765635882863</v>
      </c>
      <c r="BM18" s="84"/>
      <c r="BN18" s="42">
        <f>SUMIF(сф!$C$3:$C$3000,ср_сф!$BS18,сф!$F$3:$F$3000)</f>
        <v>8111.95</v>
      </c>
      <c r="BO18" s="85">
        <f>SUMIF(сф!$C$3:$C$3000,ср_сф!$BS18,сф!$J$3:$J$3000)</f>
        <v>4352.6099999999997</v>
      </c>
      <c r="BP18" s="42">
        <f t="shared" si="22"/>
        <v>0</v>
      </c>
      <c r="BQ18" s="85">
        <f t="shared" si="22"/>
        <v>0</v>
      </c>
      <c r="BS18" s="38">
        <v>11316520000</v>
      </c>
    </row>
    <row r="19" spans="1:71" s="72" customFormat="1" x14ac:dyDescent="0.2">
      <c r="A19" s="30" t="s">
        <v>127</v>
      </c>
      <c r="B19" s="31">
        <f>SUMIFS(сф!$F:$F,сф!$B:$B,$BS19,сф!$C:$C,B$25)</f>
        <v>24400</v>
      </c>
      <c r="C19" s="31">
        <f>SUMIFS(сф!$J:$J,сф!$B:$B,$BS19,сф!$C:$C,B$25)</f>
        <v>0</v>
      </c>
      <c r="D19" s="67">
        <f t="shared" si="0"/>
        <v>0</v>
      </c>
      <c r="E19" s="31">
        <f>SUMIFS(сф!$F:$F,сф!$B:$B,$BS19,сф!$C:$C,E$25)</f>
        <v>0</v>
      </c>
      <c r="F19" s="31">
        <f>SUMIFS(сф!$J:$J,сф!$B:$B,$BS19,сф!$C:$C,E$25)</f>
        <v>0</v>
      </c>
      <c r="G19" s="67">
        <f t="shared" si="1"/>
        <v>0</v>
      </c>
      <c r="H19" s="31">
        <f>SUMIFS(сф!$F:$F,сф!$B:$B,$BS19,сф!$C:$C,H$25)</f>
        <v>55210</v>
      </c>
      <c r="I19" s="31">
        <f>SUMIFS(сф!$J:$J,сф!$B:$B,$BS19,сф!$C:$C,H$25)</f>
        <v>44435.8</v>
      </c>
      <c r="J19" s="67">
        <f t="shared" si="2"/>
        <v>80.485057054881366</v>
      </c>
      <c r="K19" s="31">
        <f>SUMIFS(сф!$F:$F,сф!$B:$B,$BS19,сф!$C:$C,K$25)</f>
        <v>0</v>
      </c>
      <c r="L19" s="31">
        <f>SUMIFS(сф!$J:$J,сф!$B:$B,$BS19,сф!$C:$C,K$25)</f>
        <v>0</v>
      </c>
      <c r="M19" s="67">
        <f t="shared" si="3"/>
        <v>0</v>
      </c>
      <c r="N19" s="31">
        <f>SUMIFS(сф!$F:$F,сф!$B:$B,$BS19,сф!$C:$C,N$25)</f>
        <v>0</v>
      </c>
      <c r="O19" s="31">
        <f>SUMIFS(сф!$J:$J,сф!$B:$B,$BS19,сф!$C:$C,N$25)</f>
        <v>0</v>
      </c>
      <c r="P19" s="67">
        <f t="shared" si="4"/>
        <v>0</v>
      </c>
      <c r="Q19" s="31">
        <f>SUMIFS(сф!$F:$F,сф!$B:$B,$BS19,сф!$C:$C,Q$25)</f>
        <v>0</v>
      </c>
      <c r="R19" s="31">
        <f>SUMIFS(сф!$J:$J,сф!$B:$B,$BS19,сф!$C:$C,Q$25)</f>
        <v>0</v>
      </c>
      <c r="S19" s="67">
        <f t="shared" si="5"/>
        <v>0</v>
      </c>
      <c r="T19" s="31">
        <f>SUMIFS(сф!$F:$F,сф!$B:$B,$BS19,сф!$C:$C,T$25)</f>
        <v>0</v>
      </c>
      <c r="U19" s="31">
        <f>SUMIFS(сф!$J:$J,сф!$B:$B,$BS19,сф!$C:$C,T$25)</f>
        <v>0</v>
      </c>
      <c r="V19" s="67">
        <f t="shared" si="6"/>
        <v>0</v>
      </c>
      <c r="W19" s="31">
        <f>SUMIFS(сф!$F:$F,сф!$B:$B,$BS19,сф!$C:$C,W$25)</f>
        <v>9000</v>
      </c>
      <c r="X19" s="31">
        <f>SUMIFS(сф!$J:$J,сф!$B:$B,$BS19,сф!$C:$C,W$25)</f>
        <v>8500</v>
      </c>
      <c r="Y19" s="67">
        <f t="shared" si="7"/>
        <v>94.444444444444443</v>
      </c>
      <c r="Z19" s="31">
        <f>SUMIFS(сф!$F:$F,сф!$B:$B,$BS19,сф!$C:$C,Z$25)</f>
        <v>0</v>
      </c>
      <c r="AA19" s="31">
        <f>SUMIFS(сф!$J:$J,сф!$B:$B,$BS19,сф!$C:$C,Z$25)</f>
        <v>0</v>
      </c>
      <c r="AB19" s="67">
        <f t="shared" si="8"/>
        <v>0</v>
      </c>
      <c r="AC19" s="31">
        <f>SUMIFS(сф!$F:$F,сф!$B:$B,$BS19,сф!$C:$C,AC$25)</f>
        <v>0</v>
      </c>
      <c r="AD19" s="31">
        <f>SUMIFS(сф!$J:$J,сф!$B:$B,$BS19,сф!$C:$C,AC$25)</f>
        <v>0</v>
      </c>
      <c r="AE19" s="67">
        <f t="shared" si="9"/>
        <v>0</v>
      </c>
      <c r="AF19" s="31">
        <f>SUMIFS(сф!$F:$F,сф!$B:$B,$BS19,сф!$C:$C,AF$25)</f>
        <v>0</v>
      </c>
      <c r="AG19" s="31">
        <f>SUMIFS(сф!$J:$J,сф!$B:$B,$BS19,сф!$C:$C,AF$25)</f>
        <v>0</v>
      </c>
      <c r="AH19" s="67">
        <f t="shared" si="10"/>
        <v>0</v>
      </c>
      <c r="AI19" s="31">
        <f>SUMIFS(сф!$F:$F,сф!$B:$B,$BS19,сф!$C:$C,AI$25)</f>
        <v>0</v>
      </c>
      <c r="AJ19" s="31">
        <f>SUMIFS(сф!$J:$J,сф!$B:$B,$BS19,сф!$C:$C,AI$25)</f>
        <v>0</v>
      </c>
      <c r="AK19" s="67">
        <f t="shared" si="11"/>
        <v>0</v>
      </c>
      <c r="AL19" s="31">
        <f>SUMIFS(сф!$F:$F,сф!$B:$B,$BS19,сф!$C:$C,AL$25)</f>
        <v>0</v>
      </c>
      <c r="AM19" s="31">
        <f>SUMIFS(сф!$J:$J,сф!$B:$B,$BS19,сф!$C:$C,AL$25)</f>
        <v>0</v>
      </c>
      <c r="AN19" s="67">
        <f t="shared" si="12"/>
        <v>0</v>
      </c>
      <c r="AO19" s="31">
        <f>SUMIFS(сф!$F:$F,сф!$B:$B,$BS19,сф!$C:$C,AO$25)</f>
        <v>0</v>
      </c>
      <c r="AP19" s="31">
        <f>SUMIFS(сф!$J:$J,сф!$B:$B,$BS19,сф!$C:$C,AO$25)</f>
        <v>0</v>
      </c>
      <c r="AQ19" s="67">
        <f t="shared" si="13"/>
        <v>0</v>
      </c>
      <c r="AR19" s="31">
        <f>SUMIFS(сф!$F:$F,сф!$B:$B,$BS19,сф!$C:$C,AR$25)</f>
        <v>0</v>
      </c>
      <c r="AS19" s="31">
        <f>SUMIFS(сф!$J:$J,сф!$B:$B,$BS19,сф!$C:$C,AR$25)</f>
        <v>0</v>
      </c>
      <c r="AT19" s="67">
        <f t="shared" si="14"/>
        <v>0</v>
      </c>
      <c r="AU19" s="31">
        <f>SUMIFS(сф!$F:$F,сф!$B:$B,$BS19,сф!$C:$C,AU$25)</f>
        <v>0</v>
      </c>
      <c r="AV19" s="31">
        <f>SUMIFS(сф!$J:$J,сф!$B:$B,$BS19,сф!$C:$C,AU$25)</f>
        <v>0</v>
      </c>
      <c r="AW19" s="67">
        <f t="shared" si="15"/>
        <v>0</v>
      </c>
      <c r="AX19" s="31">
        <f>SUMIFS(сф!$F:$F,сф!$B:$B,$BS19,сф!$C:$C,AX$25)</f>
        <v>9776.49</v>
      </c>
      <c r="AY19" s="31">
        <f>SUMIFS(сф!$J:$J,сф!$B:$B,$BS19,сф!$C:$C,AX$25)</f>
        <v>6776.49</v>
      </c>
      <c r="AZ19" s="67">
        <f t="shared" si="16"/>
        <v>69.314140350984871</v>
      </c>
      <c r="BA19" s="31">
        <f>SUMIFS(сф!$F:$F,сф!$B:$B,$BS19,сф!$C:$C,BA$25)</f>
        <v>0</v>
      </c>
      <c r="BB19" s="31">
        <f>SUMIFS(сф!$J:$J,сф!$B:$B,$BS19,сф!$C:$C,BA$25)</f>
        <v>0</v>
      </c>
      <c r="BC19" s="67">
        <f t="shared" si="17"/>
        <v>0</v>
      </c>
      <c r="BD19" s="31">
        <f>SUMIFS(сф!$F:$F,сф!$B:$B,$BS19,сф!$C:$C,BD$25)</f>
        <v>0</v>
      </c>
      <c r="BE19" s="31">
        <f>SUMIFS(сф!$J:$J,сф!$B:$B,$BS19,сф!$C:$C,BD$25)</f>
        <v>0</v>
      </c>
      <c r="BF19" s="67">
        <f t="shared" si="18"/>
        <v>0</v>
      </c>
      <c r="BG19" s="31">
        <f>SUMIFS(сф!$F:$F,сф!$B:$B,$BS19,сф!$C:$C,BG$25)</f>
        <v>0</v>
      </c>
      <c r="BH19" s="31">
        <f>SUMIFS(сф!$J:$J,сф!$B:$B,$BS19,сф!$C:$C,BG$25)</f>
        <v>0</v>
      </c>
      <c r="BI19" s="67">
        <f t="shared" si="19"/>
        <v>0</v>
      </c>
      <c r="BJ19" s="83">
        <f t="shared" si="20"/>
        <v>98386.49</v>
      </c>
      <c r="BK19" s="83">
        <f t="shared" si="20"/>
        <v>59712.29</v>
      </c>
      <c r="BL19" s="67">
        <f t="shared" si="21"/>
        <v>60.691554297749619</v>
      </c>
      <c r="BM19" s="84"/>
      <c r="BN19" s="42">
        <f>SUMIF(сф!$C$3:$C$3000,ср_сф!$BS19,сф!$F$3:$F$3000)</f>
        <v>98386.49</v>
      </c>
      <c r="BO19" s="85">
        <f>SUMIF(сф!$C$3:$C$3000,ср_сф!$BS19,сф!$J$3:$J$3000)</f>
        <v>59712.29</v>
      </c>
      <c r="BP19" s="42">
        <f t="shared" si="22"/>
        <v>0</v>
      </c>
      <c r="BQ19" s="85">
        <f t="shared" si="22"/>
        <v>0</v>
      </c>
      <c r="BS19" s="38">
        <v>11316521000</v>
      </c>
    </row>
    <row r="20" spans="1:71" s="72" customFormat="1" ht="12.75" customHeight="1" x14ac:dyDescent="0.2">
      <c r="A20" s="66" t="s">
        <v>128</v>
      </c>
      <c r="B20" s="31">
        <f>SUMIFS(сф!$F:$F,сф!$B:$B,$BS20,сф!$C:$C,B$25)</f>
        <v>0</v>
      </c>
      <c r="C20" s="31">
        <f>SUMIFS(сф!$J:$J,сф!$B:$B,$BS20,сф!$C:$C,B$25)</f>
        <v>0</v>
      </c>
      <c r="D20" s="67">
        <f t="shared" si="0"/>
        <v>0</v>
      </c>
      <c r="E20" s="31">
        <f>SUMIFS(сф!$F:$F,сф!$B:$B,$BS20,сф!$C:$C,E$25)</f>
        <v>0</v>
      </c>
      <c r="F20" s="31">
        <f>SUMIFS(сф!$J:$J,сф!$B:$B,$BS20,сф!$C:$C,E$25)</f>
        <v>0</v>
      </c>
      <c r="G20" s="67">
        <f t="shared" si="1"/>
        <v>0</v>
      </c>
      <c r="H20" s="31">
        <f>SUMIFS(сф!$F:$F,сф!$B:$B,$BS20,сф!$C:$C,H$25)</f>
        <v>88523</v>
      </c>
      <c r="I20" s="31">
        <f>SUMIFS(сф!$J:$J,сф!$B:$B,$BS20,сф!$C:$C,H$25)</f>
        <v>80728.679999999993</v>
      </c>
      <c r="J20" s="67">
        <f t="shared" si="2"/>
        <v>91.195147023937267</v>
      </c>
      <c r="K20" s="31">
        <f>SUMIFS(сф!$F:$F,сф!$B:$B,$BS20,сф!$C:$C,K$25)</f>
        <v>0</v>
      </c>
      <c r="L20" s="31">
        <f>SUMIFS(сф!$J:$J,сф!$B:$B,$BS20,сф!$C:$C,K$25)</f>
        <v>0</v>
      </c>
      <c r="M20" s="67">
        <f t="shared" si="3"/>
        <v>0</v>
      </c>
      <c r="N20" s="31">
        <f>SUMIFS(сф!$F:$F,сф!$B:$B,$BS20,сф!$C:$C,N$25)</f>
        <v>3075.8</v>
      </c>
      <c r="O20" s="31">
        <f>SUMIFS(сф!$J:$J,сф!$B:$B,$BS20,сф!$C:$C,N$25)</f>
        <v>3075.8</v>
      </c>
      <c r="P20" s="67">
        <f t="shared" si="4"/>
        <v>100</v>
      </c>
      <c r="Q20" s="31">
        <f>SUMIFS(сф!$F:$F,сф!$B:$B,$BS20,сф!$C:$C,Q$25)</f>
        <v>0</v>
      </c>
      <c r="R20" s="31">
        <f>SUMIFS(сф!$J:$J,сф!$B:$B,$BS20,сф!$C:$C,Q$25)</f>
        <v>0</v>
      </c>
      <c r="S20" s="67">
        <f t="shared" si="5"/>
        <v>0</v>
      </c>
      <c r="T20" s="31">
        <f>SUMIFS(сф!$F:$F,сф!$B:$B,$BS20,сф!$C:$C,T$25)</f>
        <v>144062.65</v>
      </c>
      <c r="U20" s="31">
        <f>SUMIFS(сф!$J:$J,сф!$B:$B,$BS20,сф!$C:$C,T$25)</f>
        <v>141658.65</v>
      </c>
      <c r="V20" s="67">
        <f t="shared" si="6"/>
        <v>98.331281563958456</v>
      </c>
      <c r="W20" s="31">
        <f>SUMIFS(сф!$F:$F,сф!$B:$B,$BS20,сф!$C:$C,W$25)</f>
        <v>0</v>
      </c>
      <c r="X20" s="31">
        <f>SUMIFS(сф!$J:$J,сф!$B:$B,$BS20,сф!$C:$C,W$25)</f>
        <v>0</v>
      </c>
      <c r="Y20" s="67">
        <f t="shared" si="7"/>
        <v>0</v>
      </c>
      <c r="Z20" s="31">
        <f>SUMIFS(сф!$F:$F,сф!$B:$B,$BS20,сф!$C:$C,Z$25)</f>
        <v>0</v>
      </c>
      <c r="AA20" s="31">
        <f>SUMIFS(сф!$J:$J,сф!$B:$B,$BS20,сф!$C:$C,Z$25)</f>
        <v>0</v>
      </c>
      <c r="AB20" s="67">
        <f t="shared" si="8"/>
        <v>0</v>
      </c>
      <c r="AC20" s="31">
        <f>SUMIFS(сф!$F:$F,сф!$B:$B,$BS20,сф!$C:$C,AC$25)</f>
        <v>0</v>
      </c>
      <c r="AD20" s="31">
        <f>SUMIFS(сф!$J:$J,сф!$B:$B,$BS20,сф!$C:$C,AC$25)</f>
        <v>0</v>
      </c>
      <c r="AE20" s="67">
        <f t="shared" si="9"/>
        <v>0</v>
      </c>
      <c r="AF20" s="31">
        <f>SUMIFS(сф!$F:$F,сф!$B:$B,$BS20,сф!$C:$C,AF$25)</f>
        <v>0</v>
      </c>
      <c r="AG20" s="31">
        <f>SUMIFS(сф!$J:$J,сф!$B:$B,$BS20,сф!$C:$C,AF$25)</f>
        <v>0</v>
      </c>
      <c r="AH20" s="67">
        <f t="shared" si="10"/>
        <v>0</v>
      </c>
      <c r="AI20" s="31">
        <f>SUMIFS(сф!$F:$F,сф!$B:$B,$BS20,сф!$C:$C,AI$25)</f>
        <v>0</v>
      </c>
      <c r="AJ20" s="31">
        <f>SUMIFS(сф!$J:$J,сф!$B:$B,$BS20,сф!$C:$C,AI$25)</f>
        <v>0</v>
      </c>
      <c r="AK20" s="67">
        <f t="shared" si="11"/>
        <v>0</v>
      </c>
      <c r="AL20" s="31">
        <f>SUMIFS(сф!$F:$F,сф!$B:$B,$BS20,сф!$C:$C,AL$25)</f>
        <v>0</v>
      </c>
      <c r="AM20" s="31">
        <f>SUMIFS(сф!$J:$J,сф!$B:$B,$BS20,сф!$C:$C,AL$25)</f>
        <v>0</v>
      </c>
      <c r="AN20" s="67">
        <f t="shared" si="12"/>
        <v>0</v>
      </c>
      <c r="AO20" s="31">
        <f>SUMIFS(сф!$F:$F,сф!$B:$B,$BS20,сф!$C:$C,AO$25)</f>
        <v>0</v>
      </c>
      <c r="AP20" s="31">
        <f>SUMIFS(сф!$J:$J,сф!$B:$B,$BS20,сф!$C:$C,AO$25)</f>
        <v>0</v>
      </c>
      <c r="AQ20" s="67">
        <f t="shared" si="13"/>
        <v>0</v>
      </c>
      <c r="AR20" s="31">
        <f>SUMIFS(сф!$F:$F,сф!$B:$B,$BS20,сф!$C:$C,AR$25)</f>
        <v>0</v>
      </c>
      <c r="AS20" s="31">
        <f>SUMIFS(сф!$J:$J,сф!$B:$B,$BS20,сф!$C:$C,AR$25)</f>
        <v>0</v>
      </c>
      <c r="AT20" s="67">
        <f t="shared" si="14"/>
        <v>0</v>
      </c>
      <c r="AU20" s="31">
        <f>SUMIFS(сф!$F:$F,сф!$B:$B,$BS20,сф!$C:$C,AU$25)</f>
        <v>0</v>
      </c>
      <c r="AV20" s="31">
        <f>SUMIFS(сф!$J:$J,сф!$B:$B,$BS20,сф!$C:$C,AU$25)</f>
        <v>0</v>
      </c>
      <c r="AW20" s="67">
        <f t="shared" si="15"/>
        <v>0</v>
      </c>
      <c r="AX20" s="31">
        <f>SUMIFS(сф!$F:$F,сф!$B:$B,$BS20,сф!$C:$C,AX$25)</f>
        <v>9648.5499999999993</v>
      </c>
      <c r="AY20" s="31">
        <f>SUMIFS(сф!$J:$J,сф!$B:$B,$BS20,сф!$C:$C,AX$25)</f>
        <v>2053.08</v>
      </c>
      <c r="AZ20" s="67">
        <f t="shared" si="16"/>
        <v>21.278637722766632</v>
      </c>
      <c r="BA20" s="31">
        <f>SUMIFS(сф!$F:$F,сф!$B:$B,$BS20,сф!$C:$C,BA$25)</f>
        <v>0</v>
      </c>
      <c r="BB20" s="31">
        <f>SUMIFS(сф!$J:$J,сф!$B:$B,$BS20,сф!$C:$C,BA$25)</f>
        <v>0</v>
      </c>
      <c r="BC20" s="67">
        <f t="shared" si="17"/>
        <v>0</v>
      </c>
      <c r="BD20" s="31">
        <f>SUMIFS(сф!$F:$F,сф!$B:$B,$BS20,сф!$C:$C,BD$25)</f>
        <v>0</v>
      </c>
      <c r="BE20" s="31">
        <f>SUMIFS(сф!$J:$J,сф!$B:$B,$BS20,сф!$C:$C,BD$25)</f>
        <v>0</v>
      </c>
      <c r="BF20" s="67">
        <f t="shared" si="18"/>
        <v>0</v>
      </c>
      <c r="BG20" s="31">
        <f>SUMIFS(сф!$F:$F,сф!$B:$B,$BS20,сф!$C:$C,BG$25)</f>
        <v>0</v>
      </c>
      <c r="BH20" s="31">
        <f>SUMIFS(сф!$J:$J,сф!$B:$B,$BS20,сф!$C:$C,BG$25)</f>
        <v>0</v>
      </c>
      <c r="BI20" s="67">
        <f t="shared" si="19"/>
        <v>0</v>
      </c>
      <c r="BJ20" s="83">
        <f t="shared" si="20"/>
        <v>245310</v>
      </c>
      <c r="BK20" s="83">
        <f t="shared" si="20"/>
        <v>227516.21</v>
      </c>
      <c r="BL20" s="67">
        <f t="shared" si="21"/>
        <v>92.746406587583053</v>
      </c>
      <c r="BM20" s="84"/>
      <c r="BN20" s="42">
        <f>SUMIF(сф!$C$3:$C$3000,ср_сф!$BS20,сф!$F$3:$F$3000)</f>
        <v>245310</v>
      </c>
      <c r="BO20" s="85">
        <f>SUMIF(сф!$C$3:$C$3000,ср_сф!$BS20,сф!$J$3:$J$3000)</f>
        <v>227516.21</v>
      </c>
      <c r="BP20" s="42">
        <f t="shared" si="22"/>
        <v>0</v>
      </c>
      <c r="BQ20" s="85">
        <f t="shared" si="22"/>
        <v>0</v>
      </c>
      <c r="BS20" s="38">
        <v>11316522000</v>
      </c>
    </row>
    <row r="21" spans="1:71" s="72" customFormat="1" x14ac:dyDescent="0.2">
      <c r="A21" s="66" t="s">
        <v>129</v>
      </c>
      <c r="B21" s="31">
        <f>SUMIFS(сф!$F:$F,сф!$B:$B,$BS21,сф!$C:$C,B$25)</f>
        <v>10000</v>
      </c>
      <c r="C21" s="31">
        <f>SUMIFS(сф!$J:$J,сф!$B:$B,$BS21,сф!$C:$C,B$25)</f>
        <v>10000</v>
      </c>
      <c r="D21" s="67">
        <f t="shared" si="0"/>
        <v>100</v>
      </c>
      <c r="E21" s="31">
        <f>SUMIFS(сф!$F:$F,сф!$B:$B,$BS21,сф!$C:$C,E$25)</f>
        <v>0</v>
      </c>
      <c r="F21" s="31">
        <f>SUMIFS(сф!$J:$J,сф!$B:$B,$BS21,сф!$C:$C,E$25)</f>
        <v>0</v>
      </c>
      <c r="G21" s="67">
        <f t="shared" si="1"/>
        <v>0</v>
      </c>
      <c r="H21" s="31">
        <f>SUMIFS(сф!$F:$F,сф!$B:$B,$BS21,сф!$C:$C,H$25)</f>
        <v>0</v>
      </c>
      <c r="I21" s="31">
        <f>SUMIFS(сф!$J:$J,сф!$B:$B,$BS21,сф!$C:$C,H$25)</f>
        <v>0</v>
      </c>
      <c r="J21" s="67">
        <f t="shared" si="2"/>
        <v>0</v>
      </c>
      <c r="K21" s="31">
        <f>SUMIFS(сф!$F:$F,сф!$B:$B,$BS21,сф!$C:$C,K$25)</f>
        <v>0</v>
      </c>
      <c r="L21" s="31">
        <f>SUMIFS(сф!$J:$J,сф!$B:$B,$BS21,сф!$C:$C,K$25)</f>
        <v>0</v>
      </c>
      <c r="M21" s="67">
        <f t="shared" si="3"/>
        <v>0</v>
      </c>
      <c r="N21" s="31">
        <f>SUMIFS(сф!$F:$F,сф!$B:$B,$BS21,сф!$C:$C,N$25)</f>
        <v>0</v>
      </c>
      <c r="O21" s="31">
        <f>SUMIFS(сф!$J:$J,сф!$B:$B,$BS21,сф!$C:$C,N$25)</f>
        <v>0</v>
      </c>
      <c r="P21" s="67">
        <f t="shared" si="4"/>
        <v>0</v>
      </c>
      <c r="Q21" s="31">
        <f>SUMIFS(сф!$F:$F,сф!$B:$B,$BS21,сф!$C:$C,Q$25)</f>
        <v>0</v>
      </c>
      <c r="R21" s="31">
        <f>SUMIFS(сф!$J:$J,сф!$B:$B,$BS21,сф!$C:$C,Q$25)</f>
        <v>0</v>
      </c>
      <c r="S21" s="67">
        <f t="shared" si="5"/>
        <v>0</v>
      </c>
      <c r="T21" s="31">
        <f>SUMIFS(сф!$F:$F,сф!$B:$B,$BS21,сф!$C:$C,T$25)</f>
        <v>350</v>
      </c>
      <c r="U21" s="31">
        <f>SUMIFS(сф!$J:$J,сф!$B:$B,$BS21,сф!$C:$C,T$25)</f>
        <v>90</v>
      </c>
      <c r="V21" s="67">
        <f t="shared" si="6"/>
        <v>25.714285714285712</v>
      </c>
      <c r="W21" s="31">
        <f>SUMIFS(сф!$F:$F,сф!$B:$B,$BS21,сф!$C:$C,W$25)</f>
        <v>0</v>
      </c>
      <c r="X21" s="31">
        <f>SUMIFS(сф!$J:$J,сф!$B:$B,$BS21,сф!$C:$C,W$25)</f>
        <v>0</v>
      </c>
      <c r="Y21" s="67">
        <f t="shared" si="7"/>
        <v>0</v>
      </c>
      <c r="Z21" s="31">
        <f>SUMIFS(сф!$F:$F,сф!$B:$B,$BS21,сф!$C:$C,Z$25)</f>
        <v>10000</v>
      </c>
      <c r="AA21" s="31">
        <f>SUMIFS(сф!$J:$J,сф!$B:$B,$BS21,сф!$C:$C,Z$25)</f>
        <v>0</v>
      </c>
      <c r="AB21" s="67">
        <f t="shared" si="8"/>
        <v>0</v>
      </c>
      <c r="AC21" s="31">
        <f>SUMIFS(сф!$F:$F,сф!$B:$B,$BS21,сф!$C:$C,AC$25)</f>
        <v>9000</v>
      </c>
      <c r="AD21" s="31">
        <f>SUMIFS(сф!$J:$J,сф!$B:$B,$BS21,сф!$C:$C,AC$25)</f>
        <v>0</v>
      </c>
      <c r="AE21" s="67">
        <f t="shared" si="9"/>
        <v>0</v>
      </c>
      <c r="AF21" s="31">
        <f>SUMIFS(сф!$F:$F,сф!$B:$B,$BS21,сф!$C:$C,AF$25)</f>
        <v>0</v>
      </c>
      <c r="AG21" s="31">
        <f>SUMIFS(сф!$J:$J,сф!$B:$B,$BS21,сф!$C:$C,AF$25)</f>
        <v>0</v>
      </c>
      <c r="AH21" s="67">
        <f t="shared" si="10"/>
        <v>0</v>
      </c>
      <c r="AI21" s="31">
        <f>SUMIFS(сф!$F:$F,сф!$B:$B,$BS21,сф!$C:$C,AI$25)</f>
        <v>0</v>
      </c>
      <c r="AJ21" s="31">
        <f>SUMIFS(сф!$J:$J,сф!$B:$B,$BS21,сф!$C:$C,AI$25)</f>
        <v>0</v>
      </c>
      <c r="AK21" s="67">
        <f t="shared" si="11"/>
        <v>0</v>
      </c>
      <c r="AL21" s="31">
        <f>SUMIFS(сф!$F:$F,сф!$B:$B,$BS21,сф!$C:$C,AL$25)</f>
        <v>0</v>
      </c>
      <c r="AM21" s="31">
        <f>SUMIFS(сф!$J:$J,сф!$B:$B,$BS21,сф!$C:$C,AL$25)</f>
        <v>0</v>
      </c>
      <c r="AN21" s="67">
        <f t="shared" si="12"/>
        <v>0</v>
      </c>
      <c r="AO21" s="31">
        <f>SUMIFS(сф!$F:$F,сф!$B:$B,$BS21,сф!$C:$C,AO$25)</f>
        <v>0</v>
      </c>
      <c r="AP21" s="31">
        <f>SUMIFS(сф!$J:$J,сф!$B:$B,$BS21,сф!$C:$C,AO$25)</f>
        <v>0</v>
      </c>
      <c r="AQ21" s="67">
        <f t="shared" si="13"/>
        <v>0</v>
      </c>
      <c r="AR21" s="31">
        <f>SUMIFS(сф!$F:$F,сф!$B:$B,$BS21,сф!$C:$C,AR$25)</f>
        <v>0</v>
      </c>
      <c r="AS21" s="31">
        <f>SUMIFS(сф!$J:$J,сф!$B:$B,$BS21,сф!$C:$C,AR$25)</f>
        <v>0</v>
      </c>
      <c r="AT21" s="67">
        <f t="shared" si="14"/>
        <v>0</v>
      </c>
      <c r="AU21" s="31">
        <f>SUMIFS(сф!$F:$F,сф!$B:$B,$BS21,сф!$C:$C,AU$25)</f>
        <v>0</v>
      </c>
      <c r="AV21" s="31">
        <f>SUMIFS(сф!$J:$J,сф!$B:$B,$BS21,сф!$C:$C,AU$25)</f>
        <v>0</v>
      </c>
      <c r="AW21" s="67">
        <f t="shared" si="15"/>
        <v>0</v>
      </c>
      <c r="AX21" s="31">
        <f>SUMIFS(сф!$F:$F,сф!$B:$B,$BS21,сф!$C:$C,AX$25)</f>
        <v>2709.35</v>
      </c>
      <c r="AY21" s="31">
        <f>SUMIFS(сф!$J:$J,сф!$B:$B,$BS21,сф!$C:$C,AX$25)</f>
        <v>2209.35</v>
      </c>
      <c r="AZ21" s="67">
        <f t="shared" si="16"/>
        <v>81.545389115470499</v>
      </c>
      <c r="BA21" s="31">
        <f>SUMIFS(сф!$F:$F,сф!$B:$B,$BS21,сф!$C:$C,BA$25)</f>
        <v>9000</v>
      </c>
      <c r="BB21" s="31">
        <f>SUMIFS(сф!$J:$J,сф!$B:$B,$BS21,сф!$C:$C,BA$25)</f>
        <v>0</v>
      </c>
      <c r="BC21" s="67">
        <f t="shared" si="17"/>
        <v>0</v>
      </c>
      <c r="BD21" s="31">
        <f>SUMIFS(сф!$F:$F,сф!$B:$B,$BS21,сф!$C:$C,BD$25)</f>
        <v>0</v>
      </c>
      <c r="BE21" s="31">
        <f>SUMIFS(сф!$J:$J,сф!$B:$B,$BS21,сф!$C:$C,BD$25)</f>
        <v>0</v>
      </c>
      <c r="BF21" s="67">
        <f t="shared" si="18"/>
        <v>0</v>
      </c>
      <c r="BG21" s="31">
        <f>SUMIFS(сф!$F:$F,сф!$B:$B,$BS21,сф!$C:$C,BG$25)</f>
        <v>0</v>
      </c>
      <c r="BH21" s="31">
        <f>SUMIFS(сф!$J:$J,сф!$B:$B,$BS21,сф!$C:$C,BG$25)</f>
        <v>0</v>
      </c>
      <c r="BI21" s="67">
        <f t="shared" si="19"/>
        <v>0</v>
      </c>
      <c r="BJ21" s="83">
        <f t="shared" si="20"/>
        <v>41059.35</v>
      </c>
      <c r="BK21" s="83">
        <f t="shared" si="20"/>
        <v>12299.35</v>
      </c>
      <c r="BL21" s="67">
        <f t="shared" si="21"/>
        <v>29.955052868591441</v>
      </c>
      <c r="BM21" s="84"/>
      <c r="BN21" s="42">
        <f>SUMIF(сф!$C$3:$C$3000,ср_сф!$BS21,сф!$F$3:$F$3000)</f>
        <v>41059.35</v>
      </c>
      <c r="BO21" s="85">
        <f>SUMIF(сф!$C$3:$C$3000,ср_сф!$BS21,сф!$J$3:$J$3000)</f>
        <v>12299.35</v>
      </c>
      <c r="BP21" s="42">
        <f t="shared" si="22"/>
        <v>0</v>
      </c>
      <c r="BQ21" s="85">
        <f t="shared" si="22"/>
        <v>0</v>
      </c>
      <c r="BS21" s="38">
        <v>11316524000</v>
      </c>
    </row>
    <row r="22" spans="1:71" s="39" customFormat="1" x14ac:dyDescent="0.3">
      <c r="A22" s="40" t="s">
        <v>148</v>
      </c>
      <c r="B22" s="41">
        <f>SUM(B7:B21)</f>
        <v>330000</v>
      </c>
      <c r="C22" s="41">
        <f>SUM(C7:C21)</f>
        <v>127863</v>
      </c>
      <c r="D22" s="41">
        <f t="shared" si="0"/>
        <v>38.746363636363633</v>
      </c>
      <c r="E22" s="41">
        <f>SUM(E7:E21)</f>
        <v>0</v>
      </c>
      <c r="F22" s="41">
        <f>SUM(F7:F21)</f>
        <v>0</v>
      </c>
      <c r="G22" s="41">
        <f t="shared" si="1"/>
        <v>0</v>
      </c>
      <c r="H22" s="41">
        <f>SUM(H7:H21)</f>
        <v>289594.7</v>
      </c>
      <c r="I22" s="41">
        <f>SUM(I7:I21)</f>
        <v>239717.55</v>
      </c>
      <c r="J22" s="41">
        <f t="shared" si="2"/>
        <v>82.776912008403457</v>
      </c>
      <c r="K22" s="41">
        <f>SUM(K7:K21)</f>
        <v>0</v>
      </c>
      <c r="L22" s="41">
        <f>SUM(L7:L21)</f>
        <v>0</v>
      </c>
      <c r="M22" s="41">
        <f t="shared" si="3"/>
        <v>0</v>
      </c>
      <c r="N22" s="41">
        <f>SUM(N7:N21)</f>
        <v>3075.8</v>
      </c>
      <c r="O22" s="41">
        <f>SUM(O7:O21)</f>
        <v>3075.8</v>
      </c>
      <c r="P22" s="41">
        <f t="shared" si="4"/>
        <v>100</v>
      </c>
      <c r="Q22" s="41">
        <f>SUM(Q7:Q21)</f>
        <v>0</v>
      </c>
      <c r="R22" s="41">
        <f>SUM(R7:R21)</f>
        <v>0</v>
      </c>
      <c r="S22" s="41">
        <f t="shared" si="5"/>
        <v>0</v>
      </c>
      <c r="T22" s="41">
        <f>SUM(T7:T21)</f>
        <v>256170.65</v>
      </c>
      <c r="U22" s="41">
        <f>SUM(U7:U21)</f>
        <v>211716.65</v>
      </c>
      <c r="V22" s="41">
        <f t="shared" si="6"/>
        <v>82.646723970915474</v>
      </c>
      <c r="W22" s="41">
        <f>SUM(W7:W21)</f>
        <v>9000</v>
      </c>
      <c r="X22" s="41">
        <f>SUM(X7:X21)</f>
        <v>8500</v>
      </c>
      <c r="Y22" s="41">
        <f t="shared" si="7"/>
        <v>94.444444444444443</v>
      </c>
      <c r="Z22" s="41">
        <f>SUM(Z7:Z21)</f>
        <v>19000</v>
      </c>
      <c r="AA22" s="41">
        <f>SUM(AA7:AA21)</f>
        <v>9000</v>
      </c>
      <c r="AB22" s="41">
        <f t="shared" si="8"/>
        <v>47.368421052631575</v>
      </c>
      <c r="AC22" s="41">
        <f>SUM(AC7:AC21)</f>
        <v>359000</v>
      </c>
      <c r="AD22" s="41">
        <f>SUM(AD7:AD21)</f>
        <v>301092</v>
      </c>
      <c r="AE22" s="41">
        <f t="shared" si="9"/>
        <v>83.869637883008352</v>
      </c>
      <c r="AF22" s="41">
        <f>SUM(AF7:AF21)</f>
        <v>0</v>
      </c>
      <c r="AG22" s="41">
        <f>SUM(AG7:AG21)</f>
        <v>0</v>
      </c>
      <c r="AH22" s="41">
        <f t="shared" si="10"/>
        <v>0</v>
      </c>
      <c r="AI22" s="41">
        <f>SUM(AI7:AI21)</f>
        <v>929080</v>
      </c>
      <c r="AJ22" s="41">
        <f>SUM(AJ7:AJ21)</f>
        <v>916022.23</v>
      </c>
      <c r="AK22" s="41">
        <f t="shared" si="11"/>
        <v>98.594548370430957</v>
      </c>
      <c r="AL22" s="41">
        <f>SUM(AL7:AL21)</f>
        <v>209000</v>
      </c>
      <c r="AM22" s="41">
        <f>SUM(AM7:AM21)</f>
        <v>208958</v>
      </c>
      <c r="AN22" s="41">
        <f t="shared" si="12"/>
        <v>99.979904306220092</v>
      </c>
      <c r="AO22" s="41">
        <f>SUM(AO7:AO21)</f>
        <v>175370</v>
      </c>
      <c r="AP22" s="41">
        <f>SUM(AP7:AP21)</f>
        <v>0</v>
      </c>
      <c r="AQ22" s="41">
        <f t="shared" si="13"/>
        <v>0</v>
      </c>
      <c r="AR22" s="41">
        <f>SUM(AR7:AR21)</f>
        <v>3800000</v>
      </c>
      <c r="AS22" s="41">
        <f>SUM(AS7:AS21)</f>
        <v>3717737.4799999995</v>
      </c>
      <c r="AT22" s="41">
        <f t="shared" si="14"/>
        <v>97.835196842105248</v>
      </c>
      <c r="AU22" s="41">
        <f>SUM(AU7:AU21)</f>
        <v>0</v>
      </c>
      <c r="AV22" s="41">
        <f>SUM(AV7:AV21)</f>
        <v>0</v>
      </c>
      <c r="AW22" s="41">
        <f t="shared" si="15"/>
        <v>0</v>
      </c>
      <c r="AX22" s="41">
        <f>SUM(AX7:AX21)</f>
        <v>47842.659999999996</v>
      </c>
      <c r="AY22" s="41">
        <f>SUM(AY7:AY21)</f>
        <v>24277</v>
      </c>
      <c r="AZ22" s="41">
        <f t="shared" si="16"/>
        <v>50.743416022436882</v>
      </c>
      <c r="BA22" s="41">
        <f>SUM(BA7:BA21)</f>
        <v>494714</v>
      </c>
      <c r="BB22" s="41">
        <f>SUM(BB7:BB21)</f>
        <v>476793.7</v>
      </c>
      <c r="BC22" s="41">
        <f t="shared" si="17"/>
        <v>96.377644457201541</v>
      </c>
      <c r="BD22" s="41">
        <f>SUM(BD7:BD21)</f>
        <v>0</v>
      </c>
      <c r="BE22" s="41">
        <f>SUM(BE7:BE21)</f>
        <v>0</v>
      </c>
      <c r="BF22" s="41">
        <f t="shared" si="18"/>
        <v>0</v>
      </c>
      <c r="BG22" s="41">
        <f>SUM(BG7:BG21)</f>
        <v>0</v>
      </c>
      <c r="BH22" s="41">
        <f>SUM(BH7:BH21)</f>
        <v>0</v>
      </c>
      <c r="BI22" s="41">
        <f t="shared" si="19"/>
        <v>0</v>
      </c>
      <c r="BJ22" s="41">
        <f>SUM(BJ7:BJ21)</f>
        <v>6921847.8100000005</v>
      </c>
      <c r="BK22" s="41">
        <f>SUM(BK7:BK21)</f>
        <v>6244753.4099999992</v>
      </c>
      <c r="BL22" s="41">
        <f t="shared" si="21"/>
        <v>90.218010875335892</v>
      </c>
      <c r="BN22" s="42">
        <f>SUM(BN6:BN21)</f>
        <v>6921847.8100000005</v>
      </c>
      <c r="BO22" s="42">
        <f>SUM(BO6:BO21)</f>
        <v>6244753.4099999992</v>
      </c>
    </row>
    <row r="23" spans="1:71" s="135" customFormat="1" ht="16.5" hidden="1" customHeight="1" x14ac:dyDescent="0.3">
      <c r="A23" s="54"/>
      <c r="B23" s="88">
        <f>B24-B22</f>
        <v>0</v>
      </c>
      <c r="C23" s="88">
        <f>C24-C22</f>
        <v>0</v>
      </c>
      <c r="D23" s="87"/>
      <c r="E23" s="88">
        <f>E24-E22</f>
        <v>0</v>
      </c>
      <c r="F23" s="88">
        <f>F24-F22</f>
        <v>0</v>
      </c>
      <c r="G23" s="87"/>
      <c r="H23" s="88">
        <f>H24-H22</f>
        <v>0</v>
      </c>
      <c r="I23" s="88">
        <f>I24-I22</f>
        <v>0</v>
      </c>
      <c r="J23" s="87"/>
      <c r="K23" s="88">
        <f>K24-K22</f>
        <v>0</v>
      </c>
      <c r="L23" s="88">
        <f>L24-L22</f>
        <v>0</v>
      </c>
      <c r="M23" s="87"/>
      <c r="N23" s="88">
        <f>N24-N22</f>
        <v>0</v>
      </c>
      <c r="O23" s="88">
        <f>O24-O22</f>
        <v>0</v>
      </c>
      <c r="P23" s="87"/>
      <c r="Q23" s="88">
        <f>Q24-Q22</f>
        <v>0</v>
      </c>
      <c r="R23" s="88">
        <f>R24-R22</f>
        <v>0</v>
      </c>
      <c r="S23" s="87"/>
      <c r="T23" s="88">
        <f>T24-T22</f>
        <v>0</v>
      </c>
      <c r="U23" s="88">
        <f>U24-U22</f>
        <v>0</v>
      </c>
      <c r="V23" s="87"/>
      <c r="W23" s="88">
        <f>W24-W22</f>
        <v>0</v>
      </c>
      <c r="X23" s="88">
        <f>X24-X22</f>
        <v>0</v>
      </c>
      <c r="Y23" s="87"/>
      <c r="Z23" s="88">
        <f>Z24-Z22</f>
        <v>0</v>
      </c>
      <c r="AA23" s="88">
        <f>AA24-AA22</f>
        <v>0</v>
      </c>
      <c r="AB23" s="87"/>
      <c r="AC23" s="88">
        <f>AC24-AC22</f>
        <v>0</v>
      </c>
      <c r="AD23" s="88">
        <f>AD24-AD22</f>
        <v>0</v>
      </c>
      <c r="AE23" s="87"/>
      <c r="AF23" s="88">
        <f>AF24-AF22</f>
        <v>0</v>
      </c>
      <c r="AG23" s="88">
        <f>AG24-AG22</f>
        <v>0</v>
      </c>
      <c r="AH23" s="87"/>
      <c r="AI23" s="88">
        <f>AI24-AI22</f>
        <v>0</v>
      </c>
      <c r="AJ23" s="88">
        <f>AJ24-AJ22</f>
        <v>0</v>
      </c>
      <c r="AK23" s="87"/>
      <c r="AL23" s="88">
        <f>AL24-AL22</f>
        <v>0</v>
      </c>
      <c r="AM23" s="88">
        <f>AM24-AM22</f>
        <v>0</v>
      </c>
      <c r="AN23" s="87"/>
      <c r="AO23" s="88">
        <f>AO24-AO22</f>
        <v>0</v>
      </c>
      <c r="AP23" s="88">
        <f>AP24-AP22</f>
        <v>0</v>
      </c>
      <c r="AQ23" s="87"/>
      <c r="AR23" s="88">
        <f>AR24-AR22</f>
        <v>0</v>
      </c>
      <c r="AS23" s="88">
        <f>AS24-AS22</f>
        <v>0</v>
      </c>
      <c r="AT23" s="87"/>
      <c r="AU23" s="88">
        <f>AU24-AU22</f>
        <v>0</v>
      </c>
      <c r="AV23" s="88">
        <f>AV24-AV22</f>
        <v>0</v>
      </c>
      <c r="AW23" s="87"/>
      <c r="AX23" s="88">
        <f>AX24-AX22</f>
        <v>0</v>
      </c>
      <c r="AY23" s="88">
        <f>AY24-AY22</f>
        <v>0</v>
      </c>
      <c r="AZ23" s="87"/>
      <c r="BA23" s="88">
        <f>BA24-BA22</f>
        <v>0</v>
      </c>
      <c r="BB23" s="88">
        <f>BB24-BB22</f>
        <v>0</v>
      </c>
      <c r="BC23" s="87"/>
      <c r="BD23" s="88">
        <f>BD24-BD22</f>
        <v>0</v>
      </c>
      <c r="BE23" s="88">
        <f>BE24-BE22</f>
        <v>0</v>
      </c>
      <c r="BF23" s="87"/>
      <c r="BG23" s="88">
        <f>BG24-BG22</f>
        <v>0</v>
      </c>
      <c r="BH23" s="88">
        <f>BH24-BH22</f>
        <v>0</v>
      </c>
      <c r="BI23" s="87"/>
      <c r="BJ23" s="136">
        <f>BJ24-BJ22</f>
        <v>0</v>
      </c>
      <c r="BK23" s="136">
        <f>BK24-BK22</f>
        <v>0</v>
      </c>
      <c r="BL23" s="136"/>
    </row>
    <row r="24" spans="1:71" s="86" customFormat="1" hidden="1" x14ac:dyDescent="0.25">
      <c r="A24" s="135"/>
      <c r="B24" s="43">
        <f>SUMIFS(сф!$F:$F,сф!$A:$A,5,сф!$C:$C,B25)</f>
        <v>330000</v>
      </c>
      <c r="C24" s="43">
        <f>SUMIFS(сф!$J:$J,сф!$A:$A,5,сф!$C:$C,B25)</f>
        <v>127863</v>
      </c>
      <c r="D24" s="43"/>
      <c r="E24" s="43">
        <f>SUMIFS(сф!$F:$F,сф!$A:$A,5,сф!$C:$C,E25)</f>
        <v>0</v>
      </c>
      <c r="F24" s="43">
        <f>SUMIFS(сф!$J:$J,сф!$A:$A,5,сф!$C:$C,E25)</f>
        <v>0</v>
      </c>
      <c r="G24" s="43"/>
      <c r="H24" s="43">
        <f>SUMIFS(сф!$F:$F,сф!$A:$A,5,сф!$C:$C,H25)</f>
        <v>289594.7</v>
      </c>
      <c r="I24" s="43">
        <f>SUMIFS(сф!$J:$J,сф!$A:$A,5,сф!$C:$C,H25)</f>
        <v>239717.55</v>
      </c>
      <c r="J24" s="43"/>
      <c r="K24" s="43">
        <f>SUMIFS(сф!$F:$F,сф!$A:$A,5,сф!$C:$C,K25)</f>
        <v>0</v>
      </c>
      <c r="L24" s="43">
        <f>SUMIFS(сф!$J:$J,сф!$A:$A,5,сф!$C:$C,K25)</f>
        <v>0</v>
      </c>
      <c r="M24" s="43"/>
      <c r="N24" s="43">
        <f>SUMIFS(сф!$F:$F,сф!$A:$A,5,сф!$C:$C,N25)</f>
        <v>3075.8</v>
      </c>
      <c r="O24" s="43">
        <f>SUMIFS(сф!$J:$J,сф!$A:$A,5,сф!$C:$C,N25)</f>
        <v>3075.8</v>
      </c>
      <c r="P24" s="43"/>
      <c r="Q24" s="43">
        <f>SUMIFS(сф!$F:$F,сф!$A:$A,5,сф!$C:$C,Q25)</f>
        <v>0</v>
      </c>
      <c r="R24" s="43">
        <f>SUMIFS(сф!$J:$J,сф!$A:$A,5,сф!$C:$C,Q25)</f>
        <v>0</v>
      </c>
      <c r="S24" s="43"/>
      <c r="T24" s="43">
        <f>SUMIFS(сф!$F:$F,сф!$A:$A,5,сф!$C:$C,T25)</f>
        <v>256170.65</v>
      </c>
      <c r="U24" s="43">
        <f>SUMIFS(сф!$J:$J,сф!$A:$A,5,сф!$C:$C,T25)</f>
        <v>211716.65</v>
      </c>
      <c r="V24" s="43"/>
      <c r="W24" s="43">
        <f>SUMIFS(сф!$F:$F,сф!$A:$A,5,сф!$C:$C,W25)</f>
        <v>9000</v>
      </c>
      <c r="X24" s="43">
        <f>SUMIFS(сф!$J:$J,сф!$A:$A,5,сф!$C:$C,W25)</f>
        <v>8500</v>
      </c>
      <c r="Y24" s="43"/>
      <c r="Z24" s="43">
        <f>SUMIFS(сф!$F:$F,сф!$A:$A,5,сф!$C:$C,Z25)</f>
        <v>19000</v>
      </c>
      <c r="AA24" s="43">
        <f>SUMIFS(сф!$J:$J,сф!$A:$A,5,сф!$C:$C,Z25)</f>
        <v>9000</v>
      </c>
      <c r="AB24" s="43"/>
      <c r="AC24" s="43">
        <f>SUMIFS(сф!$F:$F,сф!$A:$A,5,сф!$C:$C,AC25)</f>
        <v>359000</v>
      </c>
      <c r="AD24" s="43">
        <f>SUMIFS(сф!$J:$J,сф!$A:$A,5,сф!$C:$C,AC25)</f>
        <v>301092</v>
      </c>
      <c r="AE24" s="43"/>
      <c r="AF24" s="43">
        <f>SUMIFS(сф!$F:$F,сф!$A:$A,5,сф!$C:$C,AF25)</f>
        <v>0</v>
      </c>
      <c r="AG24" s="43">
        <f>SUMIFS(сф!$J:$J,сф!$A:$A,5,сф!$C:$C,AF25)</f>
        <v>0</v>
      </c>
      <c r="AH24" s="43"/>
      <c r="AI24" s="43">
        <f>SUMIFS(сф!$F:$F,сф!$A:$A,5,сф!$C:$C,AI25)</f>
        <v>929080</v>
      </c>
      <c r="AJ24" s="43">
        <f>SUMIFS(сф!$J:$J,сф!$A:$A,5,сф!$C:$C,AI25)</f>
        <v>916022.23</v>
      </c>
      <c r="AK24" s="43"/>
      <c r="AL24" s="43">
        <f>SUMIFS(сф!$F:$F,сф!$A:$A,5,сф!$C:$C,AL25)</f>
        <v>209000</v>
      </c>
      <c r="AM24" s="43">
        <f>SUMIFS(сф!$J:$J,сф!$A:$A,5,сф!$C:$C,AL25)</f>
        <v>208958</v>
      </c>
      <c r="AN24" s="43"/>
      <c r="AO24" s="43">
        <f>SUMIFS(сф!$F:$F,сф!$A:$A,5,сф!$C:$C,AO25)</f>
        <v>175370</v>
      </c>
      <c r="AP24" s="43">
        <f>SUMIFS(сф!$J:$J,сф!$A:$A,5,сф!$C:$C,AO25)</f>
        <v>0</v>
      </c>
      <c r="AQ24" s="43"/>
      <c r="AR24" s="43">
        <f>SUMIFS(сф!$F:$F,сф!$A:$A,5,сф!$C:$C,AR25)</f>
        <v>3800000</v>
      </c>
      <c r="AS24" s="43">
        <f>SUMIFS(сф!$J:$J,сф!$A:$A,5,сф!$C:$C,AR25)</f>
        <v>3717737.4799999995</v>
      </c>
      <c r="AT24" s="43"/>
      <c r="AU24" s="43">
        <f>SUMIFS(сф!$F:$F,сф!$A:$A,5,сф!$C:$C,AU25)</f>
        <v>0</v>
      </c>
      <c r="AV24" s="43">
        <f>SUMIFS(сф!$J:$J,сф!$A:$A,5,сф!$C:$C,AU25)</f>
        <v>0</v>
      </c>
      <c r="AW24" s="43"/>
      <c r="AX24" s="43">
        <f>SUMIFS(сф!$F:$F,сф!$A:$A,5,сф!$C:$C,AX25)</f>
        <v>47842.659999999996</v>
      </c>
      <c r="AY24" s="43">
        <f>SUMIFS(сф!$J:$J,сф!$A:$A,5,сф!$C:$C,AX25)</f>
        <v>24277</v>
      </c>
      <c r="AZ24" s="43"/>
      <c r="BA24" s="43">
        <f>SUMIFS(сф!$F:$F,сф!$A:$A,5,сф!$C:$C,BA25)</f>
        <v>494714</v>
      </c>
      <c r="BB24" s="43">
        <f>SUMIFS(сф!$J:$J,сф!$A:$A,5,сф!$C:$C,BA25)</f>
        <v>476793.7</v>
      </c>
      <c r="BC24" s="43"/>
      <c r="BD24" s="43">
        <f>SUMIFS(сф!$F:$F,сф!$A:$A,5,сф!$C:$C,BD25)</f>
        <v>0</v>
      </c>
      <c r="BE24" s="43">
        <f>SUMIFS(сф!$J:$J,сф!$A:$A,5,сф!$C:$C,BD25)</f>
        <v>0</v>
      </c>
      <c r="BF24" s="43"/>
      <c r="BG24" s="43">
        <f>SUMIFS(сф!$F:$F,сф!$A:$A,5,сф!$C:$C,BG25)</f>
        <v>0</v>
      </c>
      <c r="BH24" s="43">
        <f>SUMIFS(сф!$J:$J,сф!$A:$A,5,сф!$C:$C,BG25)</f>
        <v>0</v>
      </c>
      <c r="BI24" s="43"/>
      <c r="BJ24" s="86">
        <f>SUMIFS(сф!$F:$F,сф!$A:$A,5,сф!$B:$B,0)</f>
        <v>6921847.8100000005</v>
      </c>
      <c r="BK24" s="86">
        <f>SUMIFS(сф!$J:$J,сф!$A:$A,5,сф!$B:$B,0)</f>
        <v>6244753.4099999992</v>
      </c>
    </row>
    <row r="25" spans="1:71" ht="15.75" hidden="1" customHeight="1" x14ac:dyDescent="0.25">
      <c r="B25" s="169" t="str">
        <f>TEXT(VLOOKUP(B26,КЕКВ_ср_с!$A:$B,2,FALSE),"0000")</f>
        <v>0150</v>
      </c>
      <c r="C25" s="169"/>
      <c r="D25" s="169"/>
      <c r="E25" s="169" t="str">
        <f>TEXT(VLOOKUP(E26,КЕКВ_ср_с!$A:$B,2,FALSE),"0000")</f>
        <v>0180</v>
      </c>
      <c r="F25" s="169"/>
      <c r="G25" s="169"/>
      <c r="H25" s="169" t="str">
        <f>TEXT(VLOOKUP(H26,КЕКВ_ср_с!$A:$B,2,FALSE),"0000")</f>
        <v>1010</v>
      </c>
      <c r="I25" s="169"/>
      <c r="J25" s="169"/>
      <c r="K25" s="169" t="str">
        <f>TEXT(VLOOKUP(K26,КЕКВ_ср_с!$A:$B,2,FALSE),"0000")</f>
        <v>3191</v>
      </c>
      <c r="L25" s="169"/>
      <c r="M25" s="169"/>
      <c r="N25" s="169" t="str">
        <f>TEXT(VLOOKUP(N26,КЕКВ_ср_с!$A:$B,2,FALSE),"0000")</f>
        <v>3210</v>
      </c>
      <c r="O25" s="169"/>
      <c r="P25" s="169"/>
      <c r="Q25" s="169" t="str">
        <f>TEXT(VLOOKUP(Q26,КЕКВ_ср_с!$A:$B,2,FALSE),"0000")</f>
        <v>3242</v>
      </c>
      <c r="R25" s="169"/>
      <c r="S25" s="169"/>
      <c r="T25" s="169" t="str">
        <f>TEXT(VLOOKUP(T26,КЕКВ_ср_с!$A:$B,2,FALSE),"0000")</f>
        <v>4060</v>
      </c>
      <c r="U25" s="169"/>
      <c r="V25" s="169"/>
      <c r="W25" s="169" t="str">
        <f>TEXT(VLOOKUP(W26,КЕКВ_ср_с!$A:$B,2,FALSE),"0000")</f>
        <v>6013</v>
      </c>
      <c r="X25" s="169"/>
      <c r="Y25" s="169"/>
      <c r="Z25" s="169" t="str">
        <f>TEXT(VLOOKUP(Z26,КЕКВ_ср_с!$A:$B,2,FALSE),"0000")</f>
        <v>6020</v>
      </c>
      <c r="AA25" s="169"/>
      <c r="AB25" s="169"/>
      <c r="AC25" s="169" t="str">
        <f>TEXT(VLOOKUP(AC26,КЕКВ_ср_с!$A:$B,2,FALSE),"0000")</f>
        <v>6030</v>
      </c>
      <c r="AD25" s="169"/>
      <c r="AE25" s="169"/>
      <c r="AF25" s="169" t="str">
        <f>TEXT(VLOOKUP(AF26,КЕКВ_ср_с!$A:$B,2,FALSE),"0000")</f>
        <v>7130</v>
      </c>
      <c r="AG25" s="169"/>
      <c r="AH25" s="169"/>
      <c r="AI25" s="169" t="str">
        <f>TEXT(VLOOKUP(AI26,КЕКВ_ср_с!$A:$B,2,FALSE),"0000")</f>
        <v>7310</v>
      </c>
      <c r="AJ25" s="169"/>
      <c r="AK25" s="169"/>
      <c r="AL25" s="169" t="str">
        <f>TEXT(VLOOKUP(AL26,КЕКВ_ср_с!$A:$B,2,FALSE),"0000")</f>
        <v>7350</v>
      </c>
      <c r="AM25" s="169"/>
      <c r="AN25" s="169"/>
      <c r="AO25" s="169" t="str">
        <f>TEXT(VLOOKUP(AO26,КЕКВ_ср_с!$A:$B,2,FALSE),"0000")</f>
        <v>7363</v>
      </c>
      <c r="AP25" s="169"/>
      <c r="AQ25" s="169"/>
      <c r="AR25" s="169" t="str">
        <f>TEXT(VLOOKUP(AR26,КЕКВ_ср_с!$A:$B,2,FALSE),"0000")</f>
        <v>7461</v>
      </c>
      <c r="AS25" s="169"/>
      <c r="AT25" s="169"/>
      <c r="AU25" s="169" t="str">
        <f>TEXT(VLOOKUP(AU26,КЕКВ_ср_с!$A:$B,2,FALSE),"0000")</f>
        <v>8700</v>
      </c>
      <c r="AV25" s="169"/>
      <c r="AW25" s="169"/>
      <c r="AX25" s="169" t="str">
        <f>TEXT(VLOOKUP(AX26,КЕКВ_ср_с!$A:$B,2,FALSE),"0000")</f>
        <v>9740</v>
      </c>
      <c r="AY25" s="169"/>
      <c r="AZ25" s="169"/>
      <c r="BA25" s="169" t="str">
        <f>TEXT(VLOOKUP(BA26,КЕКВ_ср_с!$A:$B,2,FALSE),"0000")</f>
        <v>9770</v>
      </c>
      <c r="BB25" s="169"/>
      <c r="BC25" s="169"/>
      <c r="BD25" s="169" t="str">
        <f>TEXT(VLOOKUP(BD26,КЕКВ_ср_с!$A:$B,2,FALSE),"0000")</f>
        <v xml:space="preserve"> </v>
      </c>
      <c r="BE25" s="169"/>
      <c r="BF25" s="169"/>
      <c r="BG25" s="169" t="str">
        <f>TEXT(VLOOKUP(BG26,КЕКВ_ср_с!$A:$B,2,FALSE),"0000")</f>
        <v>0000</v>
      </c>
      <c r="BH25" s="169"/>
      <c r="BI25" s="169"/>
      <c r="BJ25" s="303" t="s">
        <v>89</v>
      </c>
      <c r="BK25" s="303"/>
    </row>
    <row r="26" spans="1:71" hidden="1" x14ac:dyDescent="0.25">
      <c r="B26" s="46">
        <v>1</v>
      </c>
      <c r="C26" s="46"/>
      <c r="D26" s="46"/>
      <c r="E26" s="46">
        <f>B26+1</f>
        <v>2</v>
      </c>
      <c r="F26" s="46"/>
      <c r="G26" s="46"/>
      <c r="H26" s="46">
        <f>E26+1</f>
        <v>3</v>
      </c>
      <c r="I26" s="46"/>
      <c r="J26" s="46"/>
      <c r="K26" s="46">
        <f>H26+1</f>
        <v>4</v>
      </c>
      <c r="L26" s="46"/>
      <c r="M26" s="46"/>
      <c r="N26" s="46">
        <f>K26+1</f>
        <v>5</v>
      </c>
      <c r="O26" s="46"/>
      <c r="P26" s="46"/>
      <c r="Q26" s="46">
        <f>N26+1</f>
        <v>6</v>
      </c>
      <c r="R26" s="46"/>
      <c r="S26" s="46"/>
      <c r="T26" s="46">
        <f>Q26+1</f>
        <v>7</v>
      </c>
      <c r="U26" s="46"/>
      <c r="V26" s="46"/>
      <c r="W26" s="46">
        <f>T26+1</f>
        <v>8</v>
      </c>
      <c r="X26" s="46"/>
      <c r="Y26" s="46"/>
      <c r="Z26" s="46">
        <f>W26+1</f>
        <v>9</v>
      </c>
      <c r="AA26" s="46"/>
      <c r="AB26" s="46"/>
      <c r="AC26" s="46">
        <f>Z26+1</f>
        <v>10</v>
      </c>
      <c r="AD26" s="46"/>
      <c r="AE26" s="46"/>
      <c r="AF26" s="46">
        <f>AC26+1</f>
        <v>11</v>
      </c>
      <c r="AG26" s="46"/>
      <c r="AH26" s="46"/>
      <c r="AI26" s="46">
        <f>AF26+1</f>
        <v>12</v>
      </c>
      <c r="AJ26" s="46"/>
      <c r="AK26" s="46"/>
      <c r="AL26" s="46">
        <f>AI26+1</f>
        <v>13</v>
      </c>
      <c r="AM26" s="46"/>
      <c r="AN26" s="46"/>
      <c r="AO26" s="46">
        <f>AL26+1</f>
        <v>14</v>
      </c>
      <c r="AP26" s="46"/>
      <c r="AQ26" s="46"/>
      <c r="AR26" s="46">
        <f>AO26+1</f>
        <v>15</v>
      </c>
      <c r="AS26" s="46"/>
      <c r="AT26" s="46"/>
      <c r="AU26" s="46">
        <f>AR26+1</f>
        <v>16</v>
      </c>
      <c r="AV26" s="46"/>
      <c r="AW26" s="46"/>
      <c r="AX26" s="46">
        <f>AU26+1</f>
        <v>17</v>
      </c>
      <c r="AY26" s="46"/>
      <c r="AZ26" s="46"/>
      <c r="BA26" s="46">
        <f>AX26+1</f>
        <v>18</v>
      </c>
      <c r="BB26" s="46"/>
      <c r="BC26" s="46"/>
      <c r="BD26" s="46">
        <f>BA26+1</f>
        <v>19</v>
      </c>
      <c r="BE26" s="46"/>
      <c r="BF26" s="46"/>
      <c r="BG26" s="46">
        <f>BD26+1</f>
        <v>20</v>
      </c>
      <c r="BH26" s="46"/>
      <c r="BI26" s="46"/>
    </row>
    <row r="27" spans="1:71" hidden="1" x14ac:dyDescent="0.25"/>
    <row r="28" spans="1:71" hidden="1" x14ac:dyDescent="0.25"/>
    <row r="29" spans="1:71" hidden="1" x14ac:dyDescent="0.25">
      <c r="AA29" s="191"/>
    </row>
    <row r="30" spans="1:71" hidden="1" x14ac:dyDescent="0.25"/>
    <row r="31" spans="1:71" hidden="1" x14ac:dyDescent="0.25"/>
    <row r="32" spans="1:71" hidden="1" x14ac:dyDescent="0.25"/>
    <row r="33" hidden="1" x14ac:dyDescent="0.25"/>
  </sheetData>
  <sheetProtection autoFilter="0"/>
  <autoFilter ref="A6:BS25"/>
  <mergeCells count="25">
    <mergeCell ref="A1:AB1"/>
    <mergeCell ref="BK2:BL2"/>
    <mergeCell ref="A3:A5"/>
    <mergeCell ref="B3:D4"/>
    <mergeCell ref="E3:G4"/>
    <mergeCell ref="H3:J4"/>
    <mergeCell ref="K3:M4"/>
    <mergeCell ref="N3:P4"/>
    <mergeCell ref="Q3:S4"/>
    <mergeCell ref="T3:V4"/>
    <mergeCell ref="W3:Y4"/>
    <mergeCell ref="Z3:AB4"/>
    <mergeCell ref="AC3:AE4"/>
    <mergeCell ref="AF3:AH4"/>
    <mergeCell ref="AI3:AK4"/>
    <mergeCell ref="BJ3:BL4"/>
    <mergeCell ref="AL3:AN4"/>
    <mergeCell ref="BJ25:BK25"/>
    <mergeCell ref="AO3:AQ4"/>
    <mergeCell ref="AR3:AT4"/>
    <mergeCell ref="AU3:AW4"/>
    <mergeCell ref="AX3:AZ4"/>
    <mergeCell ref="BA3:BC4"/>
    <mergeCell ref="BD3:BF4"/>
    <mergeCell ref="BG3:BI4"/>
  </mergeCells>
  <conditionalFormatting sqref="B27:BI33">
    <cfRule type="expression" dxfId="0" priority="1">
      <formula>B$22=0</formula>
    </cfRule>
  </conditionalFormatting>
  <printOptions horizontalCentered="1" verticalCentered="1"/>
  <pageMargins left="0.2" right="0.2" top="0.23622047244094491" bottom="0.19685039370078741" header="0.31496062992125984" footer="0.31496062992125984"/>
  <pageSetup paperSize="9" scale="84" fitToWidth="2" orientation="landscape" r:id="rId1"/>
  <headerFooter alignWithMargins="0"/>
  <colBreaks count="1" manualBreakCount="1">
    <brk id="34" max="2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zoomScaleNormal="175" zoomScaleSheetLayoutView="473" workbookViewId="0">
      <selection activeCell="B2" sqref="B1:R1048576"/>
    </sheetView>
  </sheetViews>
  <sheetFormatPr defaultColWidth="9.109375" defaultRowHeight="14.4" x14ac:dyDescent="0.3"/>
  <cols>
    <col min="1" max="1" width="9.109375" style="168"/>
    <col min="2" max="6" width="20.6640625" customWidth="1"/>
    <col min="7" max="16384" width="9.109375" style="118"/>
  </cols>
  <sheetData>
    <row r="1" spans="1:6" ht="14.25" customHeight="1" x14ac:dyDescent="0.3">
      <c r="B1" s="186" t="s">
        <v>385</v>
      </c>
      <c r="C1" s="186" t="s">
        <v>385</v>
      </c>
      <c r="D1" s="187" t="s">
        <v>398</v>
      </c>
      <c r="E1" s="188" t="s">
        <v>391</v>
      </c>
    </row>
    <row r="2" spans="1:6" ht="12.75" customHeight="1" x14ac:dyDescent="0.3">
      <c r="B2" s="2" t="s">
        <v>386</v>
      </c>
      <c r="C2" s="2" t="s">
        <v>387</v>
      </c>
      <c r="D2" s="2" t="s">
        <v>390</v>
      </c>
      <c r="E2" s="2" t="s">
        <v>389</v>
      </c>
      <c r="F2" s="2" t="s">
        <v>388</v>
      </c>
    </row>
    <row r="3" spans="1:6" ht="44.1" customHeight="1" x14ac:dyDescent="0.25">
      <c r="A3" s="168">
        <v>1</v>
      </c>
      <c r="B3" s="96">
        <v>150</v>
      </c>
      <c r="C3" s="4" t="s">
        <v>4</v>
      </c>
      <c r="D3" s="189">
        <v>20226200</v>
      </c>
      <c r="E3" s="189">
        <v>267500</v>
      </c>
      <c r="F3" s="190">
        <v>20493700</v>
      </c>
    </row>
    <row r="4" spans="1:6" ht="14.25" customHeight="1" x14ac:dyDescent="0.25">
      <c r="A4" s="168">
        <f>A3+1</f>
        <v>2</v>
      </c>
      <c r="B4" s="96">
        <v>180</v>
      </c>
      <c r="C4" s="4" t="s">
        <v>5</v>
      </c>
      <c r="D4" s="189">
        <v>260600</v>
      </c>
      <c r="E4" s="189">
        <v>0</v>
      </c>
      <c r="F4" s="190">
        <v>260600</v>
      </c>
    </row>
    <row r="5" spans="1:6" ht="14.25" customHeight="1" x14ac:dyDescent="0.25">
      <c r="A5" s="168">
        <f>A4+1</f>
        <v>3</v>
      </c>
      <c r="B5" s="96">
        <v>191</v>
      </c>
      <c r="C5" s="4" t="s">
        <v>111</v>
      </c>
      <c r="D5" s="189"/>
      <c r="E5" s="189"/>
      <c r="F5" s="190"/>
    </row>
    <row r="6" spans="1:6" ht="14.25" customHeight="1" x14ac:dyDescent="0.25">
      <c r="A6" s="168">
        <f>A5+1</f>
        <v>4</v>
      </c>
      <c r="B6" s="96">
        <v>1010</v>
      </c>
      <c r="C6" s="4" t="s">
        <v>64</v>
      </c>
      <c r="D6" s="189">
        <v>10004093</v>
      </c>
      <c r="E6" s="189">
        <v>445574.5</v>
      </c>
      <c r="F6" s="190">
        <v>10449667.5</v>
      </c>
    </row>
    <row r="7" spans="1:6" ht="21.9" customHeight="1" x14ac:dyDescent="0.25">
      <c r="A7" s="168">
        <f t="shared" ref="A7:A69" si="0">A6+1</f>
        <v>5</v>
      </c>
      <c r="B7" s="96">
        <v>3191</v>
      </c>
      <c r="C7" s="4" t="s">
        <v>65</v>
      </c>
      <c r="D7" s="189">
        <v>57500</v>
      </c>
      <c r="E7" s="189">
        <v>0</v>
      </c>
      <c r="F7" s="190">
        <v>57500</v>
      </c>
    </row>
    <row r="8" spans="1:6" ht="14.25" customHeight="1" x14ac:dyDescent="0.25">
      <c r="A8" s="168">
        <f t="shared" si="0"/>
        <v>6</v>
      </c>
      <c r="B8" s="96">
        <v>3210</v>
      </c>
      <c r="C8" s="4" t="s">
        <v>76</v>
      </c>
      <c r="D8" s="189">
        <v>103820</v>
      </c>
      <c r="E8" s="189">
        <v>3075.8</v>
      </c>
      <c r="F8" s="190">
        <v>106895.8</v>
      </c>
    </row>
    <row r="9" spans="1:6" ht="21.9" customHeight="1" x14ac:dyDescent="0.25">
      <c r="A9" s="168">
        <f t="shared" si="0"/>
        <v>7</v>
      </c>
      <c r="B9" s="96">
        <v>3242</v>
      </c>
      <c r="C9" s="4" t="s">
        <v>45</v>
      </c>
      <c r="D9" s="189">
        <v>389700</v>
      </c>
      <c r="E9" s="189">
        <v>0</v>
      </c>
      <c r="F9" s="190">
        <v>389700</v>
      </c>
    </row>
    <row r="10" spans="1:6" ht="21.9" customHeight="1" x14ac:dyDescent="0.25">
      <c r="A10" s="168">
        <f t="shared" si="0"/>
        <v>8</v>
      </c>
      <c r="B10" s="96">
        <v>4060</v>
      </c>
      <c r="C10" s="4" t="s">
        <v>48</v>
      </c>
      <c r="D10" s="189">
        <v>4210531</v>
      </c>
      <c r="E10" s="189">
        <v>119996</v>
      </c>
      <c r="F10" s="190">
        <v>4330527</v>
      </c>
    </row>
    <row r="11" spans="1:6" ht="21.9" customHeight="1" x14ac:dyDescent="0.25">
      <c r="A11" s="168">
        <f t="shared" si="0"/>
        <v>9</v>
      </c>
      <c r="B11" s="96">
        <v>6013</v>
      </c>
      <c r="C11" s="4" t="s">
        <v>77</v>
      </c>
      <c r="D11" s="189">
        <v>27040</v>
      </c>
      <c r="E11" s="189">
        <v>9000</v>
      </c>
      <c r="F11" s="190">
        <v>36040</v>
      </c>
    </row>
    <row r="12" spans="1:6" ht="14.25" customHeight="1" x14ac:dyDescent="0.25">
      <c r="A12" s="168">
        <f t="shared" si="0"/>
        <v>10</v>
      </c>
      <c r="B12" s="96">
        <v>6020</v>
      </c>
      <c r="C12" s="4" t="s">
        <v>395</v>
      </c>
      <c r="D12" s="189">
        <v>632650</v>
      </c>
      <c r="E12" s="189">
        <v>19000</v>
      </c>
      <c r="F12" s="190">
        <v>651650</v>
      </c>
    </row>
    <row r="13" spans="1:6" ht="14.25" customHeight="1" x14ac:dyDescent="0.25">
      <c r="A13" s="168">
        <f t="shared" si="0"/>
        <v>11</v>
      </c>
      <c r="B13" s="96">
        <v>6030</v>
      </c>
      <c r="C13" s="4" t="s">
        <v>67</v>
      </c>
      <c r="D13" s="189">
        <v>2174460</v>
      </c>
      <c r="E13" s="189">
        <v>359000</v>
      </c>
      <c r="F13" s="190">
        <v>2533460</v>
      </c>
    </row>
    <row r="14" spans="1:6" ht="21.9" customHeight="1" x14ac:dyDescent="0.25">
      <c r="A14" s="168">
        <f t="shared" si="0"/>
        <v>12</v>
      </c>
      <c r="B14" s="96">
        <v>7130</v>
      </c>
      <c r="C14" s="4" t="s">
        <v>79</v>
      </c>
      <c r="D14" s="189">
        <v>396500</v>
      </c>
      <c r="E14" s="189">
        <v>0</v>
      </c>
      <c r="F14" s="190">
        <v>396500</v>
      </c>
    </row>
    <row r="15" spans="1:6" ht="14.25" customHeight="1" x14ac:dyDescent="0.25">
      <c r="A15" s="168">
        <f t="shared" si="0"/>
        <v>13</v>
      </c>
      <c r="B15" s="96">
        <v>7310</v>
      </c>
      <c r="C15" s="4" t="s">
        <v>107</v>
      </c>
      <c r="D15" s="189">
        <v>0</v>
      </c>
      <c r="E15" s="189">
        <v>880080</v>
      </c>
      <c r="F15" s="190">
        <v>880080</v>
      </c>
    </row>
    <row r="16" spans="1:6" ht="14.25" customHeight="1" x14ac:dyDescent="0.25">
      <c r="A16" s="168">
        <f t="shared" si="0"/>
        <v>14</v>
      </c>
      <c r="B16" s="96">
        <v>7350</v>
      </c>
      <c r="C16" s="4" t="s">
        <v>106</v>
      </c>
      <c r="D16" s="189">
        <v>0</v>
      </c>
      <c r="E16" s="189">
        <v>201000</v>
      </c>
      <c r="F16" s="190">
        <v>201000</v>
      </c>
    </row>
    <row r="17" spans="1:6" ht="14.25" customHeight="1" x14ac:dyDescent="0.25">
      <c r="A17" s="168">
        <f t="shared" si="0"/>
        <v>15</v>
      </c>
      <c r="B17" s="96">
        <v>7461</v>
      </c>
      <c r="C17" s="4" t="s">
        <v>71</v>
      </c>
      <c r="D17" s="189">
        <v>1300329</v>
      </c>
      <c r="E17" s="189">
        <v>3800000</v>
      </c>
      <c r="F17" s="190">
        <v>5100329</v>
      </c>
    </row>
    <row r="18" spans="1:6" ht="33" customHeight="1" x14ac:dyDescent="0.25">
      <c r="A18" s="168">
        <f t="shared" si="0"/>
        <v>16</v>
      </c>
      <c r="B18" s="96">
        <v>8700</v>
      </c>
      <c r="C18" s="4" t="s">
        <v>59</v>
      </c>
      <c r="D18" s="189">
        <v>28500</v>
      </c>
      <c r="E18" s="189">
        <v>0</v>
      </c>
      <c r="F18" s="190">
        <v>28500</v>
      </c>
    </row>
    <row r="19" spans="1:6" ht="14.25" customHeight="1" x14ac:dyDescent="0.25">
      <c r="A19" s="168">
        <f t="shared" si="0"/>
        <v>17</v>
      </c>
      <c r="B19" s="96">
        <v>9730</v>
      </c>
      <c r="C19" s="4" t="s">
        <v>136</v>
      </c>
      <c r="D19" s="189">
        <v>100000</v>
      </c>
      <c r="E19" s="189">
        <v>0</v>
      </c>
      <c r="F19" s="190">
        <v>100000</v>
      </c>
    </row>
    <row r="20" spans="1:6" ht="31.2" x14ac:dyDescent="0.25">
      <c r="A20" s="168">
        <f t="shared" si="0"/>
        <v>18</v>
      </c>
      <c r="B20" s="96">
        <v>9740</v>
      </c>
      <c r="C20" s="4" t="s">
        <v>105</v>
      </c>
      <c r="D20" s="189">
        <v>0</v>
      </c>
      <c r="E20" s="189">
        <v>47842.66</v>
      </c>
      <c r="F20" s="190">
        <v>47842.66</v>
      </c>
    </row>
    <row r="21" spans="1:6" ht="21" x14ac:dyDescent="0.25">
      <c r="A21" s="168">
        <f t="shared" si="0"/>
        <v>19</v>
      </c>
      <c r="B21" s="96">
        <v>9770</v>
      </c>
      <c r="C21" s="4" t="s">
        <v>68</v>
      </c>
      <c r="D21" s="189">
        <v>2484926</v>
      </c>
      <c r="E21" s="189">
        <v>337914</v>
      </c>
      <c r="F21" s="190">
        <v>2822840</v>
      </c>
    </row>
    <row r="22" spans="1:6" x14ac:dyDescent="0.3">
      <c r="A22" s="168">
        <f t="shared" si="0"/>
        <v>20</v>
      </c>
      <c r="B22">
        <v>9800</v>
      </c>
      <c r="C22" t="s">
        <v>62</v>
      </c>
      <c r="D22">
        <v>57000</v>
      </c>
      <c r="E22">
        <v>0</v>
      </c>
      <c r="F22">
        <v>57000</v>
      </c>
    </row>
    <row r="23" spans="1:6" x14ac:dyDescent="0.3">
      <c r="A23" s="168">
        <f t="shared" si="0"/>
        <v>21</v>
      </c>
      <c r="B23" t="s">
        <v>88</v>
      </c>
      <c r="C23" t="s">
        <v>89</v>
      </c>
      <c r="D23">
        <v>42453849</v>
      </c>
      <c r="E23">
        <v>6489982.96</v>
      </c>
      <c r="F23">
        <v>48943831.960000001</v>
      </c>
    </row>
    <row r="24" spans="1:6" x14ac:dyDescent="0.3">
      <c r="A24" s="168">
        <f t="shared" si="0"/>
        <v>22</v>
      </c>
    </row>
    <row r="25" spans="1:6" x14ac:dyDescent="0.3">
      <c r="A25" s="168">
        <f t="shared" si="0"/>
        <v>23</v>
      </c>
    </row>
    <row r="26" spans="1:6" x14ac:dyDescent="0.3">
      <c r="A26" s="168">
        <f t="shared" si="0"/>
        <v>24</v>
      </c>
    </row>
    <row r="27" spans="1:6" x14ac:dyDescent="0.3">
      <c r="A27" s="168">
        <f t="shared" si="0"/>
        <v>25</v>
      </c>
    </row>
    <row r="28" spans="1:6" x14ac:dyDescent="0.3">
      <c r="A28" s="168">
        <f t="shared" si="0"/>
        <v>26</v>
      </c>
    </row>
    <row r="29" spans="1:6" x14ac:dyDescent="0.3">
      <c r="A29" s="168">
        <f t="shared" si="0"/>
        <v>27</v>
      </c>
    </row>
    <row r="30" spans="1:6" x14ac:dyDescent="0.3">
      <c r="A30" s="168">
        <f t="shared" si="0"/>
        <v>28</v>
      </c>
    </row>
    <row r="31" spans="1:6" x14ac:dyDescent="0.3">
      <c r="A31" s="168">
        <f t="shared" si="0"/>
        <v>29</v>
      </c>
    </row>
    <row r="32" spans="1:6" x14ac:dyDescent="0.3">
      <c r="A32" s="168">
        <f t="shared" si="0"/>
        <v>30</v>
      </c>
    </row>
    <row r="33" spans="1:1" x14ac:dyDescent="0.3">
      <c r="A33" s="168">
        <f t="shared" si="0"/>
        <v>31</v>
      </c>
    </row>
    <row r="34" spans="1:1" x14ac:dyDescent="0.3">
      <c r="A34" s="168">
        <f t="shared" si="0"/>
        <v>32</v>
      </c>
    </row>
    <row r="35" spans="1:1" x14ac:dyDescent="0.3">
      <c r="A35" s="168">
        <f t="shared" si="0"/>
        <v>33</v>
      </c>
    </row>
    <row r="36" spans="1:1" x14ac:dyDescent="0.3">
      <c r="A36" s="168">
        <f t="shared" si="0"/>
        <v>34</v>
      </c>
    </row>
    <row r="37" spans="1:1" x14ac:dyDescent="0.3">
      <c r="A37" s="168">
        <f t="shared" si="0"/>
        <v>35</v>
      </c>
    </row>
    <row r="38" spans="1:1" x14ac:dyDescent="0.3">
      <c r="A38" s="168">
        <f t="shared" si="0"/>
        <v>36</v>
      </c>
    </row>
    <row r="39" spans="1:1" x14ac:dyDescent="0.3">
      <c r="A39" s="168">
        <f t="shared" si="0"/>
        <v>37</v>
      </c>
    </row>
    <row r="40" spans="1:1" x14ac:dyDescent="0.3">
      <c r="A40" s="168">
        <f t="shared" si="0"/>
        <v>38</v>
      </c>
    </row>
    <row r="41" spans="1:1" x14ac:dyDescent="0.3">
      <c r="A41" s="168">
        <f t="shared" si="0"/>
        <v>39</v>
      </c>
    </row>
    <row r="42" spans="1:1" x14ac:dyDescent="0.3">
      <c r="A42" s="168">
        <f t="shared" si="0"/>
        <v>40</v>
      </c>
    </row>
    <row r="43" spans="1:1" x14ac:dyDescent="0.3">
      <c r="A43" s="168">
        <f t="shared" si="0"/>
        <v>41</v>
      </c>
    </row>
    <row r="44" spans="1:1" x14ac:dyDescent="0.3">
      <c r="A44" s="168">
        <f t="shared" si="0"/>
        <v>42</v>
      </c>
    </row>
    <row r="45" spans="1:1" x14ac:dyDescent="0.3">
      <c r="A45" s="168">
        <f t="shared" si="0"/>
        <v>43</v>
      </c>
    </row>
    <row r="46" spans="1:1" x14ac:dyDescent="0.3">
      <c r="A46" s="168">
        <f t="shared" si="0"/>
        <v>44</v>
      </c>
    </row>
    <row r="47" spans="1:1" x14ac:dyDescent="0.3">
      <c r="A47" s="168">
        <f t="shared" si="0"/>
        <v>45</v>
      </c>
    </row>
    <row r="48" spans="1:1" x14ac:dyDescent="0.3">
      <c r="A48" s="168">
        <f t="shared" si="0"/>
        <v>46</v>
      </c>
    </row>
    <row r="49" spans="1:1" x14ac:dyDescent="0.3">
      <c r="A49" s="168">
        <f t="shared" si="0"/>
        <v>47</v>
      </c>
    </row>
    <row r="50" spans="1:1" x14ac:dyDescent="0.3">
      <c r="A50" s="168">
        <f t="shared" si="0"/>
        <v>48</v>
      </c>
    </row>
    <row r="51" spans="1:1" x14ac:dyDescent="0.3">
      <c r="A51" s="168">
        <f t="shared" si="0"/>
        <v>49</v>
      </c>
    </row>
    <row r="52" spans="1:1" x14ac:dyDescent="0.3">
      <c r="A52" s="168">
        <f t="shared" si="0"/>
        <v>50</v>
      </c>
    </row>
    <row r="53" spans="1:1" x14ac:dyDescent="0.3">
      <c r="A53" s="168">
        <f t="shared" si="0"/>
        <v>51</v>
      </c>
    </row>
    <row r="54" spans="1:1" x14ac:dyDescent="0.3">
      <c r="A54" s="168">
        <f t="shared" si="0"/>
        <v>52</v>
      </c>
    </row>
    <row r="55" spans="1:1" x14ac:dyDescent="0.3">
      <c r="A55" s="168">
        <f t="shared" si="0"/>
        <v>53</v>
      </c>
    </row>
    <row r="56" spans="1:1" x14ac:dyDescent="0.3">
      <c r="A56" s="168">
        <f t="shared" si="0"/>
        <v>54</v>
      </c>
    </row>
    <row r="57" spans="1:1" x14ac:dyDescent="0.3">
      <c r="A57" s="168">
        <f t="shared" si="0"/>
        <v>55</v>
      </c>
    </row>
    <row r="58" spans="1:1" x14ac:dyDescent="0.3">
      <c r="A58" s="168">
        <f t="shared" si="0"/>
        <v>56</v>
      </c>
    </row>
    <row r="59" spans="1:1" x14ac:dyDescent="0.3">
      <c r="A59" s="168">
        <f t="shared" si="0"/>
        <v>57</v>
      </c>
    </row>
    <row r="60" spans="1:1" x14ac:dyDescent="0.3">
      <c r="A60" s="168">
        <f t="shared" si="0"/>
        <v>58</v>
      </c>
    </row>
    <row r="61" spans="1:1" x14ac:dyDescent="0.3">
      <c r="A61" s="168">
        <f t="shared" si="0"/>
        <v>59</v>
      </c>
    </row>
    <row r="62" spans="1:1" x14ac:dyDescent="0.3">
      <c r="A62" s="168">
        <f t="shared" si="0"/>
        <v>60</v>
      </c>
    </row>
    <row r="63" spans="1:1" x14ac:dyDescent="0.3">
      <c r="A63" s="168">
        <f t="shared" si="0"/>
        <v>61</v>
      </c>
    </row>
    <row r="64" spans="1:1" x14ac:dyDescent="0.3">
      <c r="A64" s="168">
        <f t="shared" si="0"/>
        <v>62</v>
      </c>
    </row>
    <row r="65" spans="1:1" x14ac:dyDescent="0.3">
      <c r="A65" s="168">
        <f t="shared" si="0"/>
        <v>63</v>
      </c>
    </row>
    <row r="66" spans="1:1" x14ac:dyDescent="0.3">
      <c r="A66" s="168">
        <f t="shared" si="0"/>
        <v>64</v>
      </c>
    </row>
    <row r="67" spans="1:1" x14ac:dyDescent="0.3">
      <c r="A67" s="168">
        <f t="shared" si="0"/>
        <v>65</v>
      </c>
    </row>
    <row r="68" spans="1:1" x14ac:dyDescent="0.3">
      <c r="A68" s="168">
        <f t="shared" si="0"/>
        <v>66</v>
      </c>
    </row>
    <row r="69" spans="1:1" x14ac:dyDescent="0.3">
      <c r="A69" s="168">
        <f t="shared" si="0"/>
        <v>67</v>
      </c>
    </row>
    <row r="70" spans="1:1" x14ac:dyDescent="0.3">
      <c r="A70" s="168">
        <f t="shared" ref="A70:A78" si="1">A69+1</f>
        <v>68</v>
      </c>
    </row>
    <row r="71" spans="1:1" x14ac:dyDescent="0.3">
      <c r="A71" s="168">
        <f t="shared" si="1"/>
        <v>69</v>
      </c>
    </row>
    <row r="72" spans="1:1" x14ac:dyDescent="0.3">
      <c r="A72" s="168">
        <f t="shared" si="1"/>
        <v>70</v>
      </c>
    </row>
    <row r="73" spans="1:1" x14ac:dyDescent="0.3">
      <c r="A73" s="168">
        <f t="shared" si="1"/>
        <v>71</v>
      </c>
    </row>
    <row r="74" spans="1:1" x14ac:dyDescent="0.3">
      <c r="A74" s="168">
        <f t="shared" si="1"/>
        <v>72</v>
      </c>
    </row>
    <row r="75" spans="1:1" x14ac:dyDescent="0.3">
      <c r="A75" s="168">
        <f t="shared" si="1"/>
        <v>73</v>
      </c>
    </row>
    <row r="76" spans="1:1" x14ac:dyDescent="0.3">
      <c r="A76" s="168">
        <f t="shared" si="1"/>
        <v>74</v>
      </c>
    </row>
    <row r="77" spans="1:1" x14ac:dyDescent="0.3">
      <c r="A77" s="168">
        <f t="shared" si="1"/>
        <v>75</v>
      </c>
    </row>
    <row r="78" spans="1:1" x14ac:dyDescent="0.3">
      <c r="A78" s="168">
        <f t="shared" si="1"/>
        <v>76</v>
      </c>
    </row>
  </sheetData>
  <pageMargins left="0.75" right="0.75" top="1" bottom="1" header="0.5" footer="0.5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zoomScaleNormal="175" zoomScaleSheetLayoutView="473" workbookViewId="0">
      <selection activeCell="B2" sqref="B1:R1048576"/>
    </sheetView>
  </sheetViews>
  <sheetFormatPr defaultColWidth="9.109375" defaultRowHeight="14.4" x14ac:dyDescent="0.3"/>
  <cols>
    <col min="1" max="1" width="9.109375" style="168"/>
    <col min="2" max="6" width="20.6640625" customWidth="1"/>
    <col min="7" max="16384" width="9.109375" style="118"/>
  </cols>
  <sheetData>
    <row r="1" spans="1:6" ht="14.25" customHeight="1" x14ac:dyDescent="0.3">
      <c r="B1" s="186" t="s">
        <v>385</v>
      </c>
      <c r="C1" s="186" t="s">
        <v>385</v>
      </c>
      <c r="D1" s="187" t="s">
        <v>398</v>
      </c>
      <c r="E1" s="188" t="s">
        <v>391</v>
      </c>
    </row>
    <row r="2" spans="1:6" ht="12.75" customHeight="1" x14ac:dyDescent="0.3">
      <c r="B2" s="2" t="s">
        <v>386</v>
      </c>
      <c r="C2" s="2" t="s">
        <v>387</v>
      </c>
      <c r="D2" s="2" t="s">
        <v>390</v>
      </c>
      <c r="E2" s="2" t="s">
        <v>389</v>
      </c>
      <c r="F2" s="2" t="s">
        <v>388</v>
      </c>
    </row>
    <row r="3" spans="1:6" ht="44.1" customHeight="1" x14ac:dyDescent="0.25">
      <c r="A3" s="168">
        <v>1</v>
      </c>
      <c r="B3" s="96">
        <v>150</v>
      </c>
      <c r="C3" s="4" t="s">
        <v>4</v>
      </c>
      <c r="D3" s="189">
        <v>19992290</v>
      </c>
      <c r="E3" s="189">
        <v>221500</v>
      </c>
      <c r="F3" s="190">
        <v>20213790</v>
      </c>
    </row>
    <row r="4" spans="1:6" ht="14.25" customHeight="1" x14ac:dyDescent="0.25">
      <c r="A4" s="168">
        <f>A3+1</f>
        <v>2</v>
      </c>
      <c r="B4" s="96">
        <v>180</v>
      </c>
      <c r="C4" s="4" t="s">
        <v>5</v>
      </c>
      <c r="D4" s="189">
        <v>240600</v>
      </c>
      <c r="E4" s="189">
        <v>0</v>
      </c>
      <c r="F4" s="190">
        <v>240600</v>
      </c>
    </row>
    <row r="5" spans="1:6" ht="14.25" customHeight="1" x14ac:dyDescent="0.25">
      <c r="A5" s="168">
        <f t="shared" ref="A5:A69" si="0">A4+1</f>
        <v>3</v>
      </c>
      <c r="B5" s="96">
        <v>1010</v>
      </c>
      <c r="C5" s="4" t="s">
        <v>64</v>
      </c>
      <c r="D5" s="189">
        <v>9541816</v>
      </c>
      <c r="E5" s="189">
        <v>407816</v>
      </c>
      <c r="F5" s="190">
        <v>9949632</v>
      </c>
    </row>
    <row r="6" spans="1:6" ht="21.9" customHeight="1" x14ac:dyDescent="0.25">
      <c r="A6" s="168">
        <f t="shared" si="0"/>
        <v>4</v>
      </c>
      <c r="B6" s="96">
        <v>3191</v>
      </c>
      <c r="C6" s="4" t="s">
        <v>65</v>
      </c>
      <c r="D6" s="189">
        <v>55500</v>
      </c>
      <c r="E6" s="189">
        <v>0</v>
      </c>
      <c r="F6" s="190">
        <v>55500</v>
      </c>
    </row>
    <row r="7" spans="1:6" ht="14.25" customHeight="1" x14ac:dyDescent="0.25">
      <c r="A7" s="168">
        <f t="shared" si="0"/>
        <v>5</v>
      </c>
      <c r="B7" s="96">
        <v>3210</v>
      </c>
      <c r="C7" s="4" t="s">
        <v>76</v>
      </c>
      <c r="D7" s="189">
        <v>80760</v>
      </c>
      <c r="E7" s="189">
        <v>0</v>
      </c>
      <c r="F7" s="190">
        <v>80760</v>
      </c>
    </row>
    <row r="8" spans="1:6" ht="14.25" customHeight="1" x14ac:dyDescent="0.25">
      <c r="A8" s="168">
        <f t="shared" si="0"/>
        <v>6</v>
      </c>
      <c r="B8" s="96">
        <v>3242</v>
      </c>
      <c r="C8" s="4" t="s">
        <v>45</v>
      </c>
      <c r="D8" s="189">
        <v>384700</v>
      </c>
      <c r="E8" s="189">
        <v>0</v>
      </c>
      <c r="F8" s="190">
        <v>384700</v>
      </c>
    </row>
    <row r="9" spans="1:6" ht="21.9" customHeight="1" x14ac:dyDescent="0.25">
      <c r="A9" s="168">
        <f t="shared" si="0"/>
        <v>7</v>
      </c>
      <c r="B9" s="96">
        <v>4060</v>
      </c>
      <c r="C9" s="4" t="s">
        <v>48</v>
      </c>
      <c r="D9" s="189">
        <v>4444750</v>
      </c>
      <c r="E9" s="189">
        <v>56500</v>
      </c>
      <c r="F9" s="190">
        <v>4501250</v>
      </c>
    </row>
    <row r="10" spans="1:6" ht="21.9" customHeight="1" x14ac:dyDescent="0.25">
      <c r="A10" s="168">
        <f t="shared" si="0"/>
        <v>8</v>
      </c>
      <c r="B10" s="96">
        <v>6013</v>
      </c>
      <c r="C10" s="4" t="s">
        <v>77</v>
      </c>
      <c r="D10" s="189">
        <v>27040</v>
      </c>
      <c r="E10" s="189">
        <v>9000</v>
      </c>
      <c r="F10" s="190">
        <v>36040</v>
      </c>
    </row>
    <row r="11" spans="1:6" ht="14.25" customHeight="1" x14ac:dyDescent="0.25">
      <c r="A11" s="168">
        <f t="shared" si="0"/>
        <v>9</v>
      </c>
      <c r="B11" s="96">
        <v>6020</v>
      </c>
      <c r="C11" s="4" t="s">
        <v>395</v>
      </c>
      <c r="D11" s="189">
        <v>475150</v>
      </c>
      <c r="E11" s="189">
        <v>10000</v>
      </c>
      <c r="F11" s="190">
        <v>485150</v>
      </c>
    </row>
    <row r="12" spans="1:6" ht="21.9" customHeight="1" x14ac:dyDescent="0.25">
      <c r="A12" s="168">
        <f t="shared" si="0"/>
        <v>10</v>
      </c>
      <c r="B12" s="96">
        <v>6030</v>
      </c>
      <c r="C12" s="4" t="s">
        <v>67</v>
      </c>
      <c r="D12" s="189">
        <v>2081580</v>
      </c>
      <c r="E12" s="189">
        <v>359000</v>
      </c>
      <c r="F12" s="190">
        <v>2440580</v>
      </c>
    </row>
    <row r="13" spans="1:6" ht="21.9" customHeight="1" x14ac:dyDescent="0.25">
      <c r="A13" s="168">
        <f t="shared" si="0"/>
        <v>11</v>
      </c>
      <c r="B13" s="96">
        <v>7130</v>
      </c>
      <c r="C13" s="4" t="s">
        <v>79</v>
      </c>
      <c r="D13" s="189">
        <v>315000</v>
      </c>
      <c r="E13" s="189">
        <v>0</v>
      </c>
      <c r="F13" s="190">
        <v>315000</v>
      </c>
    </row>
    <row r="14" spans="1:6" ht="14.25" customHeight="1" x14ac:dyDescent="0.25">
      <c r="A14" s="168">
        <f t="shared" si="0"/>
        <v>12</v>
      </c>
      <c r="B14" s="96">
        <v>7310</v>
      </c>
      <c r="C14" s="4" t="s">
        <v>107</v>
      </c>
      <c r="D14" s="189">
        <v>0</v>
      </c>
      <c r="E14" s="189">
        <v>428930</v>
      </c>
      <c r="F14" s="190">
        <v>428930</v>
      </c>
    </row>
    <row r="15" spans="1:6" ht="14.25" customHeight="1" x14ac:dyDescent="0.25">
      <c r="A15" s="168">
        <f t="shared" si="0"/>
        <v>13</v>
      </c>
      <c r="B15" s="96">
        <v>7350</v>
      </c>
      <c r="C15" s="4" t="s">
        <v>106</v>
      </c>
      <c r="D15" s="189">
        <v>0</v>
      </c>
      <c r="E15" s="189">
        <v>180000</v>
      </c>
      <c r="F15" s="190">
        <v>180000</v>
      </c>
    </row>
    <row r="16" spans="1:6" ht="14.25" customHeight="1" x14ac:dyDescent="0.25">
      <c r="A16" s="168">
        <f t="shared" si="0"/>
        <v>14</v>
      </c>
      <c r="B16" s="96">
        <v>7363</v>
      </c>
      <c r="C16" s="232" t="s">
        <v>144</v>
      </c>
      <c r="D16" s="189"/>
      <c r="E16" s="189"/>
      <c r="F16" s="190"/>
    </row>
    <row r="17" spans="1:6" ht="51.6" x14ac:dyDescent="0.25">
      <c r="A17" s="168">
        <f t="shared" si="0"/>
        <v>15</v>
      </c>
      <c r="B17" s="96">
        <v>7461</v>
      </c>
      <c r="C17" s="4" t="s">
        <v>71</v>
      </c>
      <c r="D17" s="189">
        <v>1982820</v>
      </c>
      <c r="E17" s="189">
        <v>3000000</v>
      </c>
      <c r="F17" s="190">
        <v>4982820</v>
      </c>
    </row>
    <row r="18" spans="1:6" ht="13.2" x14ac:dyDescent="0.25">
      <c r="A18" s="168">
        <f t="shared" si="0"/>
        <v>16</v>
      </c>
      <c r="B18" s="96">
        <v>8700</v>
      </c>
      <c r="C18" s="4" t="s">
        <v>59</v>
      </c>
      <c r="D18" s="189">
        <v>28500</v>
      </c>
      <c r="E18" s="189">
        <v>0</v>
      </c>
      <c r="F18" s="190">
        <v>28500</v>
      </c>
    </row>
    <row r="19" spans="1:6" ht="31.2" x14ac:dyDescent="0.25">
      <c r="A19" s="168">
        <f t="shared" si="0"/>
        <v>17</v>
      </c>
      <c r="B19" s="96">
        <v>9740</v>
      </c>
      <c r="C19" s="4" t="s">
        <v>105</v>
      </c>
      <c r="D19" s="189">
        <v>0</v>
      </c>
      <c r="E19" s="189">
        <v>29611.95</v>
      </c>
      <c r="F19" s="190">
        <v>29611.95</v>
      </c>
    </row>
    <row r="20" spans="1:6" ht="21" x14ac:dyDescent="0.25">
      <c r="A20" s="168">
        <f t="shared" si="0"/>
        <v>18</v>
      </c>
      <c r="B20" s="96">
        <v>9770</v>
      </c>
      <c r="C20" s="4" t="s">
        <v>68</v>
      </c>
      <c r="D20" s="189">
        <v>947380</v>
      </c>
      <c r="E20" s="189">
        <v>125200</v>
      </c>
      <c r="F20" s="190">
        <v>1072580</v>
      </c>
    </row>
    <row r="21" spans="1:6" ht="13.2" x14ac:dyDescent="0.25">
      <c r="A21" s="168">
        <f t="shared" si="0"/>
        <v>19</v>
      </c>
      <c r="B21" s="96" t="s">
        <v>88</v>
      </c>
      <c r="C21" s="4" t="s">
        <v>89</v>
      </c>
      <c r="D21" s="189">
        <v>40597886</v>
      </c>
      <c r="E21" s="189">
        <v>4827557.95</v>
      </c>
      <c r="F21" s="190">
        <v>45425443.950000003</v>
      </c>
    </row>
    <row r="22" spans="1:6" x14ac:dyDescent="0.3">
      <c r="A22" s="168">
        <f t="shared" si="0"/>
        <v>20</v>
      </c>
    </row>
    <row r="23" spans="1:6" x14ac:dyDescent="0.3">
      <c r="A23" s="168">
        <f t="shared" si="0"/>
        <v>21</v>
      </c>
    </row>
    <row r="24" spans="1:6" x14ac:dyDescent="0.3">
      <c r="A24" s="168">
        <f t="shared" si="0"/>
        <v>22</v>
      </c>
    </row>
    <row r="25" spans="1:6" x14ac:dyDescent="0.3">
      <c r="A25" s="168">
        <f t="shared" si="0"/>
        <v>23</v>
      </c>
    </row>
    <row r="26" spans="1:6" x14ac:dyDescent="0.3">
      <c r="A26" s="168">
        <f t="shared" si="0"/>
        <v>24</v>
      </c>
    </row>
    <row r="27" spans="1:6" x14ac:dyDescent="0.3">
      <c r="A27" s="168">
        <f t="shared" si="0"/>
        <v>25</v>
      </c>
    </row>
    <row r="28" spans="1:6" x14ac:dyDescent="0.3">
      <c r="A28" s="168">
        <f t="shared" si="0"/>
        <v>26</v>
      </c>
    </row>
    <row r="29" spans="1:6" x14ac:dyDescent="0.3">
      <c r="A29" s="168">
        <f t="shared" si="0"/>
        <v>27</v>
      </c>
    </row>
    <row r="30" spans="1:6" x14ac:dyDescent="0.3">
      <c r="A30" s="168">
        <f t="shared" si="0"/>
        <v>28</v>
      </c>
    </row>
    <row r="31" spans="1:6" x14ac:dyDescent="0.3">
      <c r="A31" s="168">
        <f t="shared" si="0"/>
        <v>29</v>
      </c>
    </row>
    <row r="32" spans="1:6" x14ac:dyDescent="0.3">
      <c r="A32" s="168">
        <f t="shared" si="0"/>
        <v>30</v>
      </c>
    </row>
    <row r="33" spans="1:1" x14ac:dyDescent="0.3">
      <c r="A33" s="168">
        <f t="shared" si="0"/>
        <v>31</v>
      </c>
    </row>
    <row r="34" spans="1:1" x14ac:dyDescent="0.3">
      <c r="A34" s="168">
        <f t="shared" si="0"/>
        <v>32</v>
      </c>
    </row>
    <row r="35" spans="1:1" x14ac:dyDescent="0.3">
      <c r="A35" s="168">
        <f t="shared" si="0"/>
        <v>33</v>
      </c>
    </row>
    <row r="36" spans="1:1" x14ac:dyDescent="0.3">
      <c r="A36" s="168">
        <f t="shared" si="0"/>
        <v>34</v>
      </c>
    </row>
    <row r="37" spans="1:1" x14ac:dyDescent="0.3">
      <c r="A37" s="168">
        <f t="shared" si="0"/>
        <v>35</v>
      </c>
    </row>
    <row r="38" spans="1:1" x14ac:dyDescent="0.3">
      <c r="A38" s="168">
        <f t="shared" si="0"/>
        <v>36</v>
      </c>
    </row>
    <row r="39" spans="1:1" x14ac:dyDescent="0.3">
      <c r="A39" s="168">
        <f t="shared" si="0"/>
        <v>37</v>
      </c>
    </row>
    <row r="40" spans="1:1" x14ac:dyDescent="0.3">
      <c r="A40" s="168">
        <f t="shared" si="0"/>
        <v>38</v>
      </c>
    </row>
    <row r="41" spans="1:1" x14ac:dyDescent="0.3">
      <c r="A41" s="168">
        <f t="shared" si="0"/>
        <v>39</v>
      </c>
    </row>
    <row r="42" spans="1:1" x14ac:dyDescent="0.3">
      <c r="A42" s="168">
        <f t="shared" si="0"/>
        <v>40</v>
      </c>
    </row>
    <row r="43" spans="1:1" x14ac:dyDescent="0.3">
      <c r="A43" s="168">
        <f t="shared" si="0"/>
        <v>41</v>
      </c>
    </row>
    <row r="44" spans="1:1" x14ac:dyDescent="0.3">
      <c r="A44" s="168">
        <f t="shared" si="0"/>
        <v>42</v>
      </c>
    </row>
    <row r="45" spans="1:1" x14ac:dyDescent="0.3">
      <c r="A45" s="168">
        <f t="shared" si="0"/>
        <v>43</v>
      </c>
    </row>
    <row r="46" spans="1:1" x14ac:dyDescent="0.3">
      <c r="A46" s="168">
        <f t="shared" si="0"/>
        <v>44</v>
      </c>
    </row>
    <row r="47" spans="1:1" x14ac:dyDescent="0.3">
      <c r="A47" s="168">
        <f t="shared" si="0"/>
        <v>45</v>
      </c>
    </row>
    <row r="48" spans="1:1" x14ac:dyDescent="0.3">
      <c r="A48" s="168">
        <f t="shared" si="0"/>
        <v>46</v>
      </c>
    </row>
    <row r="49" spans="1:1" x14ac:dyDescent="0.3">
      <c r="A49" s="168">
        <f t="shared" si="0"/>
        <v>47</v>
      </c>
    </row>
    <row r="50" spans="1:1" x14ac:dyDescent="0.3">
      <c r="A50" s="168">
        <f t="shared" si="0"/>
        <v>48</v>
      </c>
    </row>
    <row r="51" spans="1:1" x14ac:dyDescent="0.3">
      <c r="A51" s="168">
        <f t="shared" si="0"/>
        <v>49</v>
      </c>
    </row>
    <row r="52" spans="1:1" x14ac:dyDescent="0.3">
      <c r="A52" s="168">
        <f t="shared" si="0"/>
        <v>50</v>
      </c>
    </row>
    <row r="53" spans="1:1" x14ac:dyDescent="0.3">
      <c r="A53" s="168">
        <f t="shared" si="0"/>
        <v>51</v>
      </c>
    </row>
    <row r="54" spans="1:1" x14ac:dyDescent="0.3">
      <c r="A54" s="168">
        <f t="shared" si="0"/>
        <v>52</v>
      </c>
    </row>
    <row r="55" spans="1:1" x14ac:dyDescent="0.3">
      <c r="A55" s="168">
        <f t="shared" si="0"/>
        <v>53</v>
      </c>
    </row>
    <row r="56" spans="1:1" x14ac:dyDescent="0.3">
      <c r="A56" s="168">
        <f t="shared" si="0"/>
        <v>54</v>
      </c>
    </row>
    <row r="57" spans="1:1" x14ac:dyDescent="0.3">
      <c r="A57" s="168">
        <f t="shared" si="0"/>
        <v>55</v>
      </c>
    </row>
    <row r="58" spans="1:1" x14ac:dyDescent="0.3">
      <c r="A58" s="168">
        <f t="shared" si="0"/>
        <v>56</v>
      </c>
    </row>
    <row r="59" spans="1:1" x14ac:dyDescent="0.3">
      <c r="A59" s="168">
        <f t="shared" si="0"/>
        <v>57</v>
      </c>
    </row>
    <row r="60" spans="1:1" x14ac:dyDescent="0.3">
      <c r="A60" s="168">
        <f t="shared" si="0"/>
        <v>58</v>
      </c>
    </row>
    <row r="61" spans="1:1" x14ac:dyDescent="0.3">
      <c r="A61" s="168">
        <f t="shared" si="0"/>
        <v>59</v>
      </c>
    </row>
    <row r="62" spans="1:1" x14ac:dyDescent="0.3">
      <c r="A62" s="168">
        <f t="shared" si="0"/>
        <v>60</v>
      </c>
    </row>
    <row r="63" spans="1:1" x14ac:dyDescent="0.3">
      <c r="A63" s="168">
        <f t="shared" si="0"/>
        <v>61</v>
      </c>
    </row>
    <row r="64" spans="1:1" x14ac:dyDescent="0.3">
      <c r="A64" s="168">
        <f t="shared" si="0"/>
        <v>62</v>
      </c>
    </row>
    <row r="65" spans="1:1" x14ac:dyDescent="0.3">
      <c r="A65" s="168">
        <f t="shared" si="0"/>
        <v>63</v>
      </c>
    </row>
    <row r="66" spans="1:1" x14ac:dyDescent="0.3">
      <c r="A66" s="168">
        <f t="shared" si="0"/>
        <v>64</v>
      </c>
    </row>
    <row r="67" spans="1:1" x14ac:dyDescent="0.3">
      <c r="A67" s="168">
        <f t="shared" si="0"/>
        <v>65</v>
      </c>
    </row>
    <row r="68" spans="1:1" x14ac:dyDescent="0.3">
      <c r="A68" s="168">
        <f t="shared" si="0"/>
        <v>66</v>
      </c>
    </row>
    <row r="69" spans="1:1" x14ac:dyDescent="0.3">
      <c r="A69" s="168">
        <f t="shared" si="0"/>
        <v>67</v>
      </c>
    </row>
    <row r="70" spans="1:1" x14ac:dyDescent="0.3">
      <c r="A70" s="168">
        <f t="shared" ref="A70:A90" si="1">A69+1</f>
        <v>68</v>
      </c>
    </row>
    <row r="71" spans="1:1" x14ac:dyDescent="0.3">
      <c r="A71" s="168">
        <f t="shared" si="1"/>
        <v>69</v>
      </c>
    </row>
    <row r="72" spans="1:1" x14ac:dyDescent="0.3">
      <c r="A72" s="168">
        <f t="shared" si="1"/>
        <v>70</v>
      </c>
    </row>
    <row r="73" spans="1:1" x14ac:dyDescent="0.3">
      <c r="A73" s="168">
        <f t="shared" si="1"/>
        <v>71</v>
      </c>
    </row>
    <row r="74" spans="1:1" x14ac:dyDescent="0.3">
      <c r="A74" s="168">
        <f t="shared" si="1"/>
        <v>72</v>
      </c>
    </row>
    <row r="75" spans="1:1" x14ac:dyDescent="0.3">
      <c r="A75" s="168">
        <f t="shared" si="1"/>
        <v>73</v>
      </c>
    </row>
    <row r="76" spans="1:1" x14ac:dyDescent="0.3">
      <c r="A76" s="168">
        <f t="shared" si="1"/>
        <v>74</v>
      </c>
    </row>
    <row r="77" spans="1:1" x14ac:dyDescent="0.3">
      <c r="A77" s="168">
        <f t="shared" si="1"/>
        <v>75</v>
      </c>
    </row>
    <row r="78" spans="1:1" x14ac:dyDescent="0.3">
      <c r="A78" s="168">
        <f t="shared" si="1"/>
        <v>76</v>
      </c>
    </row>
    <row r="79" spans="1:1" x14ac:dyDescent="0.3">
      <c r="A79" s="168">
        <f t="shared" si="1"/>
        <v>77</v>
      </c>
    </row>
    <row r="80" spans="1:1" x14ac:dyDescent="0.3">
      <c r="A80" s="168">
        <f t="shared" si="1"/>
        <v>78</v>
      </c>
    </row>
    <row r="81" spans="1:1" x14ac:dyDescent="0.3">
      <c r="A81" s="168">
        <f t="shared" si="1"/>
        <v>79</v>
      </c>
    </row>
    <row r="82" spans="1:1" x14ac:dyDescent="0.3">
      <c r="A82" s="168">
        <f t="shared" si="1"/>
        <v>80</v>
      </c>
    </row>
    <row r="83" spans="1:1" x14ac:dyDescent="0.3">
      <c r="A83" s="168">
        <f t="shared" si="1"/>
        <v>81</v>
      </c>
    </row>
    <row r="84" spans="1:1" x14ac:dyDescent="0.3">
      <c r="A84" s="168">
        <f t="shared" si="1"/>
        <v>82</v>
      </c>
    </row>
    <row r="85" spans="1:1" x14ac:dyDescent="0.3">
      <c r="A85" s="168">
        <f t="shared" si="1"/>
        <v>83</v>
      </c>
    </row>
    <row r="86" spans="1:1" x14ac:dyDescent="0.3">
      <c r="A86" s="168">
        <f t="shared" si="1"/>
        <v>84</v>
      </c>
    </row>
    <row r="87" spans="1:1" x14ac:dyDescent="0.3">
      <c r="A87" s="168">
        <f t="shared" si="1"/>
        <v>85</v>
      </c>
    </row>
    <row r="88" spans="1:1" x14ac:dyDescent="0.3">
      <c r="A88" s="168">
        <f t="shared" si="1"/>
        <v>86</v>
      </c>
    </row>
    <row r="89" spans="1:1" x14ac:dyDescent="0.3">
      <c r="A89" s="168">
        <f t="shared" si="1"/>
        <v>87</v>
      </c>
    </row>
    <row r="90" spans="1:1" x14ac:dyDescent="0.3">
      <c r="A90" s="168">
        <f t="shared" si="1"/>
        <v>88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opLeftCell="A61" workbookViewId="0">
      <selection activeCell="B2" sqref="B1:R1048576"/>
    </sheetView>
  </sheetViews>
  <sheetFormatPr defaultRowHeight="14.4" x14ac:dyDescent="0.3"/>
  <cols>
    <col min="1" max="3" width="9.109375" style="154"/>
    <col min="4" max="4" width="9.109375" style="92"/>
    <col min="5" max="5" width="110.109375" customWidth="1"/>
  </cols>
  <sheetData>
    <row r="1" spans="1:7" x14ac:dyDescent="0.3">
      <c r="A1" s="154">
        <v>1</v>
      </c>
      <c r="B1" s="154">
        <v>1</v>
      </c>
      <c r="C1" s="154" t="str">
        <f>A1&amp;B1</f>
        <v>11</v>
      </c>
      <c r="D1" s="92">
        <v>100</v>
      </c>
      <c r="E1" s="90" t="s">
        <v>3</v>
      </c>
      <c r="F1" s="96"/>
      <c r="G1" s="4"/>
    </row>
    <row r="2" spans="1:7" ht="28.8" x14ac:dyDescent="0.3">
      <c r="A2" s="154">
        <f>A1</f>
        <v>1</v>
      </c>
      <c r="B2" s="154">
        <f>IF(A2=A1,(B1+1),1)</f>
        <v>2</v>
      </c>
      <c r="C2" s="154" t="str">
        <f>A2&amp;B2</f>
        <v>12</v>
      </c>
      <c r="D2" s="92">
        <v>150</v>
      </c>
      <c r="E2" s="90" t="s">
        <v>4</v>
      </c>
      <c r="F2" s="96"/>
      <c r="G2" s="4"/>
    </row>
    <row r="3" spans="1:7" x14ac:dyDescent="0.3">
      <c r="A3" s="154">
        <f t="shared" ref="A3:A72" si="0">A2</f>
        <v>1</v>
      </c>
      <c r="B3" s="154">
        <f t="shared" ref="B3:B72" si="1">IF(A3=A2,(B2+1),1)</f>
        <v>3</v>
      </c>
      <c r="C3" s="154" t="str">
        <f t="shared" ref="C3:C72" si="2">A3&amp;B3</f>
        <v>13</v>
      </c>
      <c r="D3" s="92">
        <v>180</v>
      </c>
      <c r="E3" s="90" t="s">
        <v>5</v>
      </c>
      <c r="F3" s="96"/>
      <c r="G3" s="4"/>
    </row>
    <row r="4" spans="1:7" x14ac:dyDescent="0.3">
      <c r="A4" s="154">
        <f t="shared" si="0"/>
        <v>1</v>
      </c>
      <c r="B4" s="154">
        <f t="shared" si="1"/>
        <v>4</v>
      </c>
      <c r="C4" s="154" t="str">
        <f t="shared" si="2"/>
        <v>14</v>
      </c>
      <c r="D4" s="92">
        <v>191</v>
      </c>
      <c r="E4" s="90" t="s">
        <v>111</v>
      </c>
      <c r="F4" s="96"/>
      <c r="G4" s="4"/>
    </row>
    <row r="5" spans="1:7" x14ac:dyDescent="0.3">
      <c r="A5" s="154">
        <f t="shared" si="0"/>
        <v>1</v>
      </c>
      <c r="B5" s="154">
        <f t="shared" si="1"/>
        <v>5</v>
      </c>
      <c r="C5" s="154" t="str">
        <f t="shared" si="2"/>
        <v>15</v>
      </c>
      <c r="D5" s="92">
        <v>1000</v>
      </c>
      <c r="E5" s="90" t="s">
        <v>6</v>
      </c>
      <c r="F5" s="96"/>
      <c r="G5" s="4"/>
    </row>
    <row r="6" spans="1:7" x14ac:dyDescent="0.3">
      <c r="A6" s="154">
        <f t="shared" si="0"/>
        <v>1</v>
      </c>
      <c r="B6" s="154">
        <f t="shared" si="1"/>
        <v>6</v>
      </c>
      <c r="C6" s="154" t="str">
        <f t="shared" si="2"/>
        <v>16</v>
      </c>
      <c r="D6" s="92">
        <v>1010</v>
      </c>
      <c r="E6" s="90" t="s">
        <v>64</v>
      </c>
      <c r="F6" s="96"/>
      <c r="G6" s="4"/>
    </row>
    <row r="7" spans="1:7" ht="28.8" x14ac:dyDescent="0.3">
      <c r="A7" s="154">
        <f t="shared" si="0"/>
        <v>1</v>
      </c>
      <c r="B7" s="154">
        <f t="shared" si="1"/>
        <v>7</v>
      </c>
      <c r="C7" s="154" t="str">
        <f t="shared" si="2"/>
        <v>17</v>
      </c>
      <c r="D7" s="92">
        <v>1020</v>
      </c>
      <c r="E7" s="90" t="s">
        <v>7</v>
      </c>
      <c r="F7" s="96"/>
      <c r="G7" s="4"/>
    </row>
    <row r="8" spans="1:7" ht="28.8" x14ac:dyDescent="0.3">
      <c r="A8" s="154">
        <f t="shared" si="0"/>
        <v>1</v>
      </c>
      <c r="B8" s="154">
        <f t="shared" si="1"/>
        <v>8</v>
      </c>
      <c r="C8" s="154" t="str">
        <f t="shared" si="2"/>
        <v>18</v>
      </c>
      <c r="D8" s="92">
        <v>1060</v>
      </c>
      <c r="E8" s="90" t="s">
        <v>149</v>
      </c>
      <c r="F8" s="96"/>
      <c r="G8" s="4"/>
    </row>
    <row r="9" spans="1:7" x14ac:dyDescent="0.3">
      <c r="A9" s="154">
        <f t="shared" si="0"/>
        <v>1</v>
      </c>
      <c r="B9" s="154">
        <f t="shared" si="1"/>
        <v>9</v>
      </c>
      <c r="C9" s="154" t="str">
        <f t="shared" si="2"/>
        <v>19</v>
      </c>
      <c r="D9" s="92">
        <v>1090</v>
      </c>
      <c r="E9" s="90" t="s">
        <v>8</v>
      </c>
      <c r="F9" s="96"/>
      <c r="G9" s="4"/>
    </row>
    <row r="10" spans="1:7" ht="28.8" x14ac:dyDescent="0.3">
      <c r="A10" s="154">
        <f t="shared" si="0"/>
        <v>1</v>
      </c>
      <c r="B10" s="154">
        <f t="shared" si="1"/>
        <v>10</v>
      </c>
      <c r="C10" s="154" t="str">
        <f t="shared" si="2"/>
        <v>110</v>
      </c>
      <c r="D10" s="92">
        <v>1100</v>
      </c>
      <c r="E10" s="90" t="s">
        <v>9</v>
      </c>
      <c r="F10" s="96"/>
      <c r="G10" s="4"/>
    </row>
    <row r="11" spans="1:7" x14ac:dyDescent="0.3">
      <c r="A11" s="154">
        <f t="shared" si="0"/>
        <v>1</v>
      </c>
      <c r="B11" s="154">
        <f t="shared" si="1"/>
        <v>11</v>
      </c>
      <c r="C11" s="154" t="str">
        <f t="shared" si="2"/>
        <v>111</v>
      </c>
      <c r="D11" s="92">
        <v>1161</v>
      </c>
      <c r="E11" s="90" t="s">
        <v>10</v>
      </c>
      <c r="F11" s="96"/>
      <c r="G11" s="4"/>
    </row>
    <row r="12" spans="1:7" x14ac:dyDescent="0.3">
      <c r="A12" s="154">
        <f t="shared" si="0"/>
        <v>1</v>
      </c>
      <c r="B12" s="154">
        <f t="shared" si="1"/>
        <v>12</v>
      </c>
      <c r="C12" s="154" t="str">
        <f t="shared" si="2"/>
        <v>112</v>
      </c>
      <c r="D12" s="92">
        <v>1162</v>
      </c>
      <c r="E12" s="90" t="s">
        <v>11</v>
      </c>
      <c r="F12" s="96"/>
      <c r="G12" s="4"/>
    </row>
    <row r="13" spans="1:7" x14ac:dyDescent="0.3">
      <c r="A13" s="154">
        <f t="shared" si="0"/>
        <v>1</v>
      </c>
      <c r="B13" s="154">
        <f t="shared" si="1"/>
        <v>13</v>
      </c>
      <c r="C13" s="154" t="str">
        <f t="shared" si="2"/>
        <v>113</v>
      </c>
      <c r="D13" s="92">
        <v>1170</v>
      </c>
      <c r="E13" s="90" t="s">
        <v>373</v>
      </c>
      <c r="F13" s="96"/>
      <c r="G13" s="4"/>
    </row>
    <row r="14" spans="1:7" x14ac:dyDescent="0.3">
      <c r="A14" s="154">
        <f t="shared" si="0"/>
        <v>1</v>
      </c>
      <c r="B14" s="154">
        <f t="shared" si="1"/>
        <v>14</v>
      </c>
      <c r="C14" s="154" t="str">
        <f t="shared" si="2"/>
        <v>114</v>
      </c>
      <c r="D14" s="92">
        <v>2000</v>
      </c>
      <c r="E14" s="90" t="s">
        <v>12</v>
      </c>
      <c r="F14" s="96"/>
      <c r="G14" s="4"/>
    </row>
    <row r="15" spans="1:7" x14ac:dyDescent="0.3">
      <c r="A15" s="154">
        <f t="shared" si="0"/>
        <v>1</v>
      </c>
      <c r="B15" s="154">
        <f t="shared" si="1"/>
        <v>15</v>
      </c>
      <c r="C15" s="154" t="str">
        <f t="shared" si="2"/>
        <v>115</v>
      </c>
      <c r="D15" s="92">
        <v>2010</v>
      </c>
      <c r="E15" s="90" t="s">
        <v>13</v>
      </c>
      <c r="F15" s="96"/>
      <c r="G15" s="4"/>
    </row>
    <row r="16" spans="1:7" x14ac:dyDescent="0.3">
      <c r="A16" s="154">
        <f t="shared" si="0"/>
        <v>1</v>
      </c>
      <c r="B16" s="154">
        <f t="shared" si="1"/>
        <v>16</v>
      </c>
      <c r="C16" s="154" t="str">
        <f t="shared" si="2"/>
        <v>116</v>
      </c>
      <c r="D16" s="92">
        <v>2111</v>
      </c>
      <c r="E16" s="90" t="s">
        <v>14</v>
      </c>
      <c r="F16" s="96"/>
      <c r="G16" s="4"/>
    </row>
    <row r="17" spans="1:7" x14ac:dyDescent="0.3">
      <c r="A17" s="154">
        <f t="shared" si="0"/>
        <v>1</v>
      </c>
      <c r="B17" s="154">
        <f t="shared" si="1"/>
        <v>17</v>
      </c>
      <c r="C17" s="154" t="str">
        <f t="shared" si="2"/>
        <v>117</v>
      </c>
      <c r="D17" s="92">
        <v>2144</v>
      </c>
      <c r="E17" s="90" t="s">
        <v>15</v>
      </c>
      <c r="F17" s="96"/>
      <c r="G17" s="4"/>
    </row>
    <row r="18" spans="1:7" x14ac:dyDescent="0.3">
      <c r="A18" s="154">
        <f t="shared" si="0"/>
        <v>1</v>
      </c>
      <c r="B18" s="154">
        <f t="shared" si="1"/>
        <v>18</v>
      </c>
      <c r="C18" s="154" t="str">
        <f t="shared" si="2"/>
        <v>118</v>
      </c>
      <c r="D18" s="92">
        <v>2146</v>
      </c>
      <c r="E18" s="90" t="s">
        <v>16</v>
      </c>
      <c r="F18" s="96"/>
      <c r="G18" s="4"/>
    </row>
    <row r="19" spans="1:7" x14ac:dyDescent="0.3">
      <c r="A19" s="154">
        <f t="shared" si="0"/>
        <v>1</v>
      </c>
      <c r="B19" s="154">
        <f t="shared" si="1"/>
        <v>19</v>
      </c>
      <c r="C19" s="154" t="str">
        <f t="shared" si="2"/>
        <v>119</v>
      </c>
      <c r="D19" s="92">
        <v>3000</v>
      </c>
      <c r="E19" s="90" t="s">
        <v>17</v>
      </c>
      <c r="F19" s="96"/>
      <c r="G19" s="4"/>
    </row>
    <row r="20" spans="1:7" x14ac:dyDescent="0.3">
      <c r="A20" s="154">
        <f t="shared" si="0"/>
        <v>1</v>
      </c>
      <c r="B20" s="154">
        <f t="shared" si="1"/>
        <v>20</v>
      </c>
      <c r="C20" s="154" t="str">
        <f t="shared" si="2"/>
        <v>120</v>
      </c>
      <c r="D20" s="92">
        <v>3011</v>
      </c>
      <c r="E20" s="90" t="s">
        <v>18</v>
      </c>
      <c r="F20" s="96"/>
      <c r="G20" s="4"/>
    </row>
    <row r="21" spans="1:7" x14ac:dyDescent="0.3">
      <c r="A21" s="154">
        <f t="shared" si="0"/>
        <v>1</v>
      </c>
      <c r="B21" s="154">
        <f t="shared" si="1"/>
        <v>21</v>
      </c>
      <c r="C21" s="154" t="str">
        <f t="shared" si="2"/>
        <v>121</v>
      </c>
      <c r="D21" s="92">
        <v>3012</v>
      </c>
      <c r="E21" s="90" t="s">
        <v>19</v>
      </c>
      <c r="F21" s="96"/>
      <c r="G21" s="4"/>
    </row>
    <row r="22" spans="1:7" ht="28.8" x14ac:dyDescent="0.3">
      <c r="A22" s="154">
        <f t="shared" si="0"/>
        <v>1</v>
      </c>
      <c r="B22" s="154">
        <f t="shared" si="1"/>
        <v>22</v>
      </c>
      <c r="C22" s="154" t="str">
        <f t="shared" si="2"/>
        <v>122</v>
      </c>
      <c r="D22" s="92">
        <v>3021</v>
      </c>
      <c r="E22" s="90" t="s">
        <v>20</v>
      </c>
      <c r="F22" s="96"/>
      <c r="G22" s="4"/>
    </row>
    <row r="23" spans="1:7" ht="28.8" x14ac:dyDescent="0.3">
      <c r="A23" s="154">
        <f t="shared" si="0"/>
        <v>1</v>
      </c>
      <c r="B23" s="154">
        <f t="shared" si="1"/>
        <v>23</v>
      </c>
      <c r="C23" s="154" t="str">
        <f t="shared" si="2"/>
        <v>123</v>
      </c>
      <c r="D23" s="92">
        <v>3022</v>
      </c>
      <c r="E23" s="90" t="s">
        <v>21</v>
      </c>
      <c r="F23" s="96"/>
      <c r="G23" s="4"/>
    </row>
    <row r="24" spans="1:7" x14ac:dyDescent="0.3">
      <c r="A24" s="154">
        <f t="shared" si="0"/>
        <v>1</v>
      </c>
      <c r="B24" s="154">
        <f t="shared" si="1"/>
        <v>24</v>
      </c>
      <c r="C24" s="154" t="str">
        <f t="shared" si="2"/>
        <v>124</v>
      </c>
      <c r="D24" s="92">
        <v>3031</v>
      </c>
      <c r="E24" s="90" t="s">
        <v>22</v>
      </c>
      <c r="F24" s="96"/>
      <c r="G24" s="4"/>
    </row>
    <row r="25" spans="1:7" x14ac:dyDescent="0.3">
      <c r="A25" s="154">
        <f t="shared" si="0"/>
        <v>1</v>
      </c>
      <c r="B25" s="154">
        <f t="shared" si="1"/>
        <v>25</v>
      </c>
      <c r="C25" s="154" t="str">
        <f t="shared" si="2"/>
        <v>125</v>
      </c>
      <c r="D25" s="92">
        <v>3032</v>
      </c>
      <c r="E25" s="90" t="s">
        <v>23</v>
      </c>
      <c r="F25" s="96"/>
      <c r="G25" s="4"/>
    </row>
    <row r="26" spans="1:7" x14ac:dyDescent="0.3">
      <c r="A26" s="154">
        <f t="shared" si="0"/>
        <v>1</v>
      </c>
      <c r="B26" s="154">
        <f t="shared" si="1"/>
        <v>26</v>
      </c>
      <c r="C26" s="154" t="str">
        <f t="shared" si="2"/>
        <v>126</v>
      </c>
      <c r="D26" s="92">
        <v>3033</v>
      </c>
      <c r="E26" s="90" t="s">
        <v>24</v>
      </c>
      <c r="F26" s="96"/>
      <c r="G26" s="4"/>
    </row>
    <row r="27" spans="1:7" x14ac:dyDescent="0.3">
      <c r="A27" s="154">
        <f t="shared" si="0"/>
        <v>1</v>
      </c>
      <c r="B27" s="154">
        <f t="shared" si="1"/>
        <v>27</v>
      </c>
      <c r="C27" s="154" t="str">
        <f t="shared" si="2"/>
        <v>127</v>
      </c>
      <c r="D27" s="92">
        <v>3035</v>
      </c>
      <c r="E27" s="90" t="s">
        <v>25</v>
      </c>
      <c r="F27" s="96"/>
      <c r="G27" s="4"/>
    </row>
    <row r="28" spans="1:7" x14ac:dyDescent="0.3">
      <c r="A28" s="154">
        <f t="shared" si="0"/>
        <v>1</v>
      </c>
      <c r="B28" s="154">
        <f t="shared" si="1"/>
        <v>28</v>
      </c>
      <c r="C28" s="154" t="str">
        <f t="shared" si="2"/>
        <v>128</v>
      </c>
      <c r="D28" s="92">
        <v>3041</v>
      </c>
      <c r="E28" s="90" t="s">
        <v>26</v>
      </c>
      <c r="F28" s="96"/>
      <c r="G28" s="4"/>
    </row>
    <row r="29" spans="1:7" x14ac:dyDescent="0.3">
      <c r="A29" s="154">
        <f t="shared" si="0"/>
        <v>1</v>
      </c>
      <c r="B29" s="154">
        <f t="shared" si="1"/>
        <v>29</v>
      </c>
      <c r="C29" s="154" t="str">
        <f t="shared" si="2"/>
        <v>129</v>
      </c>
      <c r="D29" s="92">
        <v>3042</v>
      </c>
      <c r="E29" s="90" t="s">
        <v>27</v>
      </c>
      <c r="F29" s="96"/>
      <c r="G29" s="4"/>
    </row>
    <row r="30" spans="1:7" x14ac:dyDescent="0.3">
      <c r="A30" s="154">
        <f t="shared" si="0"/>
        <v>1</v>
      </c>
      <c r="B30" s="154">
        <f t="shared" si="1"/>
        <v>30</v>
      </c>
      <c r="C30" s="154" t="str">
        <f t="shared" si="2"/>
        <v>130</v>
      </c>
      <c r="D30" s="92">
        <v>3043</v>
      </c>
      <c r="E30" s="90" t="s">
        <v>28</v>
      </c>
      <c r="F30" s="96"/>
      <c r="G30" s="4"/>
    </row>
    <row r="31" spans="1:7" x14ac:dyDescent="0.3">
      <c r="A31" s="154">
        <f t="shared" si="0"/>
        <v>1</v>
      </c>
      <c r="B31" s="154">
        <f t="shared" si="1"/>
        <v>31</v>
      </c>
      <c r="C31" s="154" t="str">
        <f t="shared" si="2"/>
        <v>131</v>
      </c>
      <c r="D31" s="92">
        <v>3044</v>
      </c>
      <c r="E31" s="90" t="s">
        <v>29</v>
      </c>
      <c r="F31" s="96"/>
      <c r="G31" s="4"/>
    </row>
    <row r="32" spans="1:7" x14ac:dyDescent="0.3">
      <c r="A32" s="154">
        <f t="shared" si="0"/>
        <v>1</v>
      </c>
      <c r="B32" s="154">
        <f t="shared" si="1"/>
        <v>32</v>
      </c>
      <c r="C32" s="154" t="str">
        <f t="shared" si="2"/>
        <v>132</v>
      </c>
      <c r="D32" s="92">
        <v>3045</v>
      </c>
      <c r="E32" s="90" t="s">
        <v>30</v>
      </c>
      <c r="F32" s="96"/>
      <c r="G32" s="4"/>
    </row>
    <row r="33" spans="1:7" x14ac:dyDescent="0.3">
      <c r="A33" s="154">
        <f t="shared" si="0"/>
        <v>1</v>
      </c>
      <c r="B33" s="154">
        <f t="shared" si="1"/>
        <v>33</v>
      </c>
      <c r="C33" s="154" t="str">
        <f t="shared" si="2"/>
        <v>133</v>
      </c>
      <c r="D33" s="92">
        <v>3046</v>
      </c>
      <c r="E33" s="90" t="s">
        <v>31</v>
      </c>
      <c r="F33" s="96"/>
      <c r="G33" s="4"/>
    </row>
    <row r="34" spans="1:7" x14ac:dyDescent="0.3">
      <c r="A34" s="154">
        <f t="shared" si="0"/>
        <v>1</v>
      </c>
      <c r="B34" s="154">
        <f t="shared" si="1"/>
        <v>34</v>
      </c>
      <c r="C34" s="154" t="str">
        <f t="shared" si="2"/>
        <v>134</v>
      </c>
      <c r="D34" s="92">
        <v>3047</v>
      </c>
      <c r="E34" s="90" t="s">
        <v>32</v>
      </c>
      <c r="F34" s="96"/>
      <c r="G34" s="4"/>
    </row>
    <row r="35" spans="1:7" x14ac:dyDescent="0.3">
      <c r="A35" s="154">
        <f t="shared" si="0"/>
        <v>1</v>
      </c>
      <c r="B35" s="154">
        <f>IF(A35=A34,(B34+1),1)</f>
        <v>35</v>
      </c>
      <c r="C35" s="154" t="str">
        <f>A35&amp;B35</f>
        <v>135</v>
      </c>
      <c r="D35" s="92">
        <v>3049</v>
      </c>
      <c r="E35" s="90" t="s">
        <v>384</v>
      </c>
      <c r="F35" s="96"/>
      <c r="G35" s="4"/>
    </row>
    <row r="36" spans="1:7" x14ac:dyDescent="0.3">
      <c r="A36" s="154">
        <f t="shared" si="0"/>
        <v>1</v>
      </c>
      <c r="B36" s="154">
        <f>IF(A36=A35,(B35+1),1)</f>
        <v>36</v>
      </c>
      <c r="C36" s="154" t="str">
        <f>A36&amp;B36</f>
        <v>136</v>
      </c>
      <c r="D36" s="92">
        <v>3081</v>
      </c>
      <c r="E36" s="90" t="s">
        <v>33</v>
      </c>
      <c r="F36" s="96"/>
      <c r="G36" s="4"/>
    </row>
    <row r="37" spans="1:7" ht="28.8" x14ac:dyDescent="0.3">
      <c r="A37" s="154">
        <f t="shared" si="0"/>
        <v>1</v>
      </c>
      <c r="B37" s="154">
        <f>IF(A37=A36,(B36+1),1)</f>
        <v>37</v>
      </c>
      <c r="C37" s="154" t="str">
        <f>A37&amp;B37</f>
        <v>137</v>
      </c>
      <c r="D37" s="92">
        <v>3082</v>
      </c>
      <c r="E37" s="90" t="s">
        <v>34</v>
      </c>
      <c r="F37" s="96"/>
      <c r="G37" s="4"/>
    </row>
    <row r="38" spans="1:7" x14ac:dyDescent="0.3">
      <c r="A38" s="154">
        <f t="shared" si="0"/>
        <v>1</v>
      </c>
      <c r="B38" s="154">
        <f>IF(A38=A37,(B37+1),1)</f>
        <v>38</v>
      </c>
      <c r="C38" s="154" t="str">
        <f>A38&amp;B38</f>
        <v>138</v>
      </c>
      <c r="D38" s="92">
        <v>3083</v>
      </c>
      <c r="E38" s="90" t="s">
        <v>35</v>
      </c>
      <c r="F38" s="96"/>
      <c r="G38" s="4"/>
    </row>
    <row r="39" spans="1:7" ht="28.8" x14ac:dyDescent="0.3">
      <c r="A39" s="154">
        <f t="shared" si="0"/>
        <v>1</v>
      </c>
      <c r="B39" s="154">
        <f t="shared" si="1"/>
        <v>39</v>
      </c>
      <c r="C39" s="154" t="str">
        <f t="shared" si="2"/>
        <v>139</v>
      </c>
      <c r="D39" s="92">
        <v>3084</v>
      </c>
      <c r="E39" s="90" t="s">
        <v>36</v>
      </c>
      <c r="F39" s="96"/>
      <c r="G39" s="4"/>
    </row>
    <row r="40" spans="1:7" ht="28.8" x14ac:dyDescent="0.3">
      <c r="A40" s="154">
        <f t="shared" si="0"/>
        <v>1</v>
      </c>
      <c r="B40" s="154">
        <f t="shared" si="1"/>
        <v>40</v>
      </c>
      <c r="C40" s="154" t="str">
        <f t="shared" si="2"/>
        <v>140</v>
      </c>
      <c r="D40" s="92">
        <v>3085</v>
      </c>
      <c r="E40" s="90" t="s">
        <v>37</v>
      </c>
      <c r="F40" s="96"/>
      <c r="G40" s="4"/>
    </row>
    <row r="41" spans="1:7" ht="43.2" x14ac:dyDescent="0.3">
      <c r="A41" s="154">
        <f t="shared" si="0"/>
        <v>1</v>
      </c>
      <c r="B41" s="154">
        <f t="shared" ref="B41:B46" si="3">IF(A41=A40,(B40+1),1)</f>
        <v>41</v>
      </c>
      <c r="C41" s="154" t="str">
        <f t="shared" ref="C41:C46" si="4">A41&amp;B41</f>
        <v>141</v>
      </c>
      <c r="D41" s="92">
        <v>3086</v>
      </c>
      <c r="E41" s="90" t="s">
        <v>38</v>
      </c>
      <c r="F41" s="96"/>
      <c r="G41" s="4"/>
    </row>
    <row r="42" spans="1:7" x14ac:dyDescent="0.3">
      <c r="A42" s="154">
        <f t="shared" si="0"/>
        <v>1</v>
      </c>
      <c r="B42" s="154">
        <f t="shared" si="3"/>
        <v>42</v>
      </c>
      <c r="C42" s="154" t="str">
        <f t="shared" si="4"/>
        <v>142</v>
      </c>
      <c r="D42" s="92">
        <v>3087</v>
      </c>
      <c r="E42" s="90" t="s">
        <v>383</v>
      </c>
      <c r="F42" s="96"/>
      <c r="G42" s="4"/>
    </row>
    <row r="43" spans="1:7" ht="28.8" x14ac:dyDescent="0.3">
      <c r="A43" s="154">
        <f>A40</f>
        <v>1</v>
      </c>
      <c r="B43" s="154">
        <f t="shared" si="3"/>
        <v>43</v>
      </c>
      <c r="C43" s="154" t="str">
        <f t="shared" si="4"/>
        <v>143</v>
      </c>
      <c r="D43" s="92">
        <v>3104</v>
      </c>
      <c r="E43" s="90" t="s">
        <v>39</v>
      </c>
      <c r="F43" s="96"/>
      <c r="G43" s="4"/>
    </row>
    <row r="44" spans="1:7" x14ac:dyDescent="0.3">
      <c r="A44" s="154">
        <f t="shared" si="0"/>
        <v>1</v>
      </c>
      <c r="B44" s="154">
        <f t="shared" si="3"/>
        <v>44</v>
      </c>
      <c r="C44" s="154" t="str">
        <f t="shared" si="4"/>
        <v>144</v>
      </c>
      <c r="D44" s="92">
        <v>3112</v>
      </c>
      <c r="E44" s="90" t="s">
        <v>40</v>
      </c>
      <c r="F44" s="96"/>
      <c r="G44" s="4"/>
    </row>
    <row r="45" spans="1:7" x14ac:dyDescent="0.3">
      <c r="A45" s="154">
        <f t="shared" si="0"/>
        <v>1</v>
      </c>
      <c r="B45" s="154">
        <f t="shared" si="3"/>
        <v>45</v>
      </c>
      <c r="C45" s="154" t="str">
        <f t="shared" si="4"/>
        <v>145</v>
      </c>
      <c r="D45" s="92">
        <v>3121</v>
      </c>
      <c r="E45" s="90" t="s">
        <v>41</v>
      </c>
      <c r="F45" s="96"/>
      <c r="G45" s="4"/>
    </row>
    <row r="46" spans="1:7" ht="28.8" x14ac:dyDescent="0.3">
      <c r="A46" s="154">
        <f t="shared" si="0"/>
        <v>1</v>
      </c>
      <c r="B46" s="154">
        <f t="shared" si="3"/>
        <v>46</v>
      </c>
      <c r="C46" s="154" t="str">
        <f t="shared" si="4"/>
        <v>146</v>
      </c>
      <c r="D46" s="92">
        <v>3140</v>
      </c>
      <c r="E46" s="90" t="s">
        <v>42</v>
      </c>
      <c r="F46" s="96"/>
      <c r="G46" s="4"/>
    </row>
    <row r="47" spans="1:7" ht="28.8" x14ac:dyDescent="0.3">
      <c r="A47" s="154">
        <f t="shared" si="0"/>
        <v>1</v>
      </c>
      <c r="B47" s="154">
        <f t="shared" si="1"/>
        <v>47</v>
      </c>
      <c r="C47" s="154" t="str">
        <f t="shared" si="2"/>
        <v>147</v>
      </c>
      <c r="D47" s="92">
        <v>3160</v>
      </c>
      <c r="E47" s="90" t="s">
        <v>43</v>
      </c>
      <c r="F47" s="96"/>
      <c r="G47" s="4"/>
    </row>
    <row r="48" spans="1:7" x14ac:dyDescent="0.3">
      <c r="A48" s="154">
        <f t="shared" si="0"/>
        <v>1</v>
      </c>
      <c r="B48" s="154">
        <f t="shared" si="1"/>
        <v>48</v>
      </c>
      <c r="C48" s="154" t="str">
        <f t="shared" si="2"/>
        <v>148</v>
      </c>
      <c r="D48" s="92">
        <v>3191</v>
      </c>
      <c r="E48" s="90" t="s">
        <v>65</v>
      </c>
      <c r="F48" s="96"/>
      <c r="G48" s="4"/>
    </row>
    <row r="49" spans="1:7" ht="28.8" x14ac:dyDescent="0.3">
      <c r="A49" s="154">
        <f t="shared" si="0"/>
        <v>1</v>
      </c>
      <c r="B49" s="154">
        <f t="shared" si="1"/>
        <v>49</v>
      </c>
      <c r="C49" s="154" t="str">
        <f t="shared" si="2"/>
        <v>149</v>
      </c>
      <c r="D49" s="92">
        <v>3192</v>
      </c>
      <c r="E49" s="90" t="s">
        <v>150</v>
      </c>
      <c r="F49" s="96"/>
      <c r="G49" s="4"/>
    </row>
    <row r="50" spans="1:7" x14ac:dyDescent="0.3">
      <c r="A50" s="154">
        <f t="shared" si="0"/>
        <v>1</v>
      </c>
      <c r="B50" s="154">
        <f t="shared" si="1"/>
        <v>50</v>
      </c>
      <c r="C50" s="154" t="str">
        <f t="shared" si="2"/>
        <v>150</v>
      </c>
      <c r="D50" s="92">
        <v>3210</v>
      </c>
      <c r="E50" s="90" t="s">
        <v>76</v>
      </c>
      <c r="F50" s="96"/>
      <c r="G50" s="4"/>
    </row>
    <row r="51" spans="1:7" ht="43.2" x14ac:dyDescent="0.3">
      <c r="A51" s="154">
        <f t="shared" si="0"/>
        <v>1</v>
      </c>
      <c r="B51" s="154">
        <f t="shared" si="1"/>
        <v>51</v>
      </c>
      <c r="C51" s="154" t="str">
        <f t="shared" si="2"/>
        <v>151</v>
      </c>
      <c r="D51" s="92">
        <v>3230</v>
      </c>
      <c r="E51" s="90" t="s">
        <v>44</v>
      </c>
      <c r="F51" s="96"/>
      <c r="G51" s="4"/>
    </row>
    <row r="52" spans="1:7" x14ac:dyDescent="0.3">
      <c r="A52" s="154">
        <f t="shared" si="0"/>
        <v>1</v>
      </c>
      <c r="B52" s="154">
        <f t="shared" si="1"/>
        <v>52</v>
      </c>
      <c r="C52" s="154" t="str">
        <f t="shared" si="2"/>
        <v>152</v>
      </c>
      <c r="D52" s="92">
        <v>3242</v>
      </c>
      <c r="E52" s="90" t="s">
        <v>45</v>
      </c>
      <c r="F52" s="96"/>
      <c r="G52" s="4"/>
    </row>
    <row r="53" spans="1:7" x14ac:dyDescent="0.3">
      <c r="A53" s="154">
        <f t="shared" si="0"/>
        <v>1</v>
      </c>
      <c r="B53" s="154">
        <f t="shared" si="1"/>
        <v>53</v>
      </c>
      <c r="C53" s="154" t="str">
        <f t="shared" si="2"/>
        <v>153</v>
      </c>
      <c r="D53" s="92">
        <v>4000</v>
      </c>
      <c r="E53" s="90" t="s">
        <v>46</v>
      </c>
      <c r="F53" s="96"/>
      <c r="G53" s="4"/>
    </row>
    <row r="54" spans="1:7" x14ac:dyDescent="0.3">
      <c r="A54" s="154">
        <f t="shared" si="0"/>
        <v>1</v>
      </c>
      <c r="B54" s="154">
        <f t="shared" si="1"/>
        <v>54</v>
      </c>
      <c r="C54" s="154" t="str">
        <f t="shared" si="2"/>
        <v>154</v>
      </c>
      <c r="D54" s="92">
        <v>4030</v>
      </c>
      <c r="E54" s="90" t="s">
        <v>47</v>
      </c>
      <c r="F54" s="96"/>
      <c r="G54" s="4"/>
    </row>
    <row r="55" spans="1:7" x14ac:dyDescent="0.3">
      <c r="A55" s="154">
        <f t="shared" si="0"/>
        <v>1</v>
      </c>
      <c r="B55" s="154">
        <f t="shared" si="1"/>
        <v>55</v>
      </c>
      <c r="C55" s="154" t="str">
        <f t="shared" si="2"/>
        <v>155</v>
      </c>
      <c r="D55" s="92">
        <v>4060</v>
      </c>
      <c r="E55" s="90" t="s">
        <v>48</v>
      </c>
      <c r="F55" s="96"/>
      <c r="G55" s="4"/>
    </row>
    <row r="56" spans="1:7" x14ac:dyDescent="0.3">
      <c r="A56" s="154">
        <f t="shared" si="0"/>
        <v>1</v>
      </c>
      <c r="B56" s="154">
        <f t="shared" si="1"/>
        <v>56</v>
      </c>
      <c r="C56" s="154" t="str">
        <f t="shared" si="2"/>
        <v>156</v>
      </c>
      <c r="D56" s="92">
        <v>4081</v>
      </c>
      <c r="E56" s="90" t="s">
        <v>49</v>
      </c>
      <c r="F56" s="96"/>
      <c r="G56" s="4"/>
    </row>
    <row r="57" spans="1:7" x14ac:dyDescent="0.3">
      <c r="A57" s="154">
        <f t="shared" si="0"/>
        <v>1</v>
      </c>
      <c r="B57" s="154">
        <f t="shared" si="1"/>
        <v>57</v>
      </c>
      <c r="C57" s="154" t="str">
        <f t="shared" si="2"/>
        <v>157</v>
      </c>
      <c r="D57" s="92">
        <v>5000</v>
      </c>
      <c r="E57" s="90" t="s">
        <v>50</v>
      </c>
      <c r="F57" s="96"/>
      <c r="G57" s="4"/>
    </row>
    <row r="58" spans="1:7" x14ac:dyDescent="0.3">
      <c r="A58" s="154">
        <f t="shared" si="0"/>
        <v>1</v>
      </c>
      <c r="B58" s="154">
        <f t="shared" si="1"/>
        <v>58</v>
      </c>
      <c r="C58" s="154" t="str">
        <f t="shared" si="2"/>
        <v>158</v>
      </c>
      <c r="D58" s="92">
        <v>5011</v>
      </c>
      <c r="E58" s="90" t="s">
        <v>51</v>
      </c>
      <c r="F58" s="96"/>
      <c r="G58" s="4"/>
    </row>
    <row r="59" spans="1:7" x14ac:dyDescent="0.3">
      <c r="A59" s="154">
        <f t="shared" si="0"/>
        <v>1</v>
      </c>
      <c r="B59" s="154">
        <f t="shared" si="1"/>
        <v>59</v>
      </c>
      <c r="C59" s="154" t="str">
        <f t="shared" si="2"/>
        <v>159</v>
      </c>
      <c r="D59" s="92">
        <v>5012</v>
      </c>
      <c r="E59" s="90" t="s">
        <v>52</v>
      </c>
      <c r="F59" s="96"/>
      <c r="G59" s="4"/>
    </row>
    <row r="60" spans="1:7" x14ac:dyDescent="0.3">
      <c r="A60" s="154">
        <f t="shared" si="0"/>
        <v>1</v>
      </c>
      <c r="B60" s="154">
        <f t="shared" si="1"/>
        <v>60</v>
      </c>
      <c r="C60" s="154" t="str">
        <f t="shared" si="2"/>
        <v>160</v>
      </c>
      <c r="D60" s="92">
        <v>5032</v>
      </c>
      <c r="E60" s="90" t="s">
        <v>53</v>
      </c>
      <c r="F60" s="96"/>
      <c r="G60" s="4"/>
    </row>
    <row r="61" spans="1:7" ht="28.8" x14ac:dyDescent="0.3">
      <c r="A61" s="154">
        <f t="shared" si="0"/>
        <v>1</v>
      </c>
      <c r="B61" s="154">
        <f t="shared" si="1"/>
        <v>61</v>
      </c>
      <c r="C61" s="154" t="str">
        <f t="shared" si="2"/>
        <v>161</v>
      </c>
      <c r="D61" s="92">
        <v>5053</v>
      </c>
      <c r="E61" s="90" t="s">
        <v>54</v>
      </c>
      <c r="F61" s="96"/>
      <c r="G61" s="4"/>
    </row>
    <row r="62" spans="1:7" x14ac:dyDescent="0.3">
      <c r="A62" s="154">
        <f t="shared" si="0"/>
        <v>1</v>
      </c>
      <c r="B62" s="154">
        <f t="shared" si="1"/>
        <v>62</v>
      </c>
      <c r="C62" s="154" t="str">
        <f t="shared" si="2"/>
        <v>162</v>
      </c>
      <c r="D62" s="92">
        <v>6000</v>
      </c>
      <c r="E62" s="90" t="s">
        <v>66</v>
      </c>
      <c r="F62" s="96"/>
      <c r="G62" s="4"/>
    </row>
    <row r="63" spans="1:7" x14ac:dyDescent="0.3">
      <c r="A63" s="154">
        <f t="shared" si="0"/>
        <v>1</v>
      </c>
      <c r="B63" s="154">
        <f t="shared" si="1"/>
        <v>63</v>
      </c>
      <c r="C63" s="154" t="str">
        <f t="shared" si="2"/>
        <v>163</v>
      </c>
      <c r="D63" s="92">
        <v>6013</v>
      </c>
      <c r="E63" s="90" t="s">
        <v>77</v>
      </c>
      <c r="F63" s="96"/>
      <c r="G63" s="4"/>
    </row>
    <row r="64" spans="1:7" ht="28.8" x14ac:dyDescent="0.3">
      <c r="A64" s="154">
        <f t="shared" si="0"/>
        <v>1</v>
      </c>
      <c r="B64" s="154">
        <f t="shared" si="1"/>
        <v>64</v>
      </c>
      <c r="C64" s="154" t="str">
        <f t="shared" si="2"/>
        <v>164</v>
      </c>
      <c r="D64" s="192">
        <v>6020</v>
      </c>
      <c r="E64" s="193" t="s">
        <v>395</v>
      </c>
      <c r="F64" s="96"/>
      <c r="G64" s="4"/>
    </row>
    <row r="65" spans="1:7" x14ac:dyDescent="0.3">
      <c r="A65" s="154">
        <f>A63</f>
        <v>1</v>
      </c>
      <c r="B65" s="154">
        <f t="shared" si="1"/>
        <v>65</v>
      </c>
      <c r="C65" s="154" t="str">
        <f t="shared" si="2"/>
        <v>165</v>
      </c>
      <c r="D65" s="92">
        <v>6030</v>
      </c>
      <c r="E65" s="90" t="s">
        <v>67</v>
      </c>
      <c r="F65" s="96"/>
      <c r="G65" s="4"/>
    </row>
    <row r="66" spans="1:7" x14ac:dyDescent="0.3">
      <c r="A66" s="154">
        <f t="shared" si="0"/>
        <v>1</v>
      </c>
      <c r="B66" s="154">
        <f>IF(A66=A65,(B65+1),1)</f>
        <v>66</v>
      </c>
      <c r="C66" s="154" t="str">
        <f>A66&amp;B66</f>
        <v>166</v>
      </c>
      <c r="D66" s="92">
        <v>6082</v>
      </c>
      <c r="E66" s="90" t="s">
        <v>102</v>
      </c>
      <c r="F66" s="96"/>
      <c r="G66" s="4"/>
    </row>
    <row r="67" spans="1:7" ht="28.8" x14ac:dyDescent="0.3">
      <c r="A67" s="154">
        <f t="shared" si="0"/>
        <v>1</v>
      </c>
      <c r="B67" s="154">
        <f>IF(A67=A66,(B66+1),1)</f>
        <v>67</v>
      </c>
      <c r="C67" s="154" t="str">
        <f>A67&amp;B67</f>
        <v>167</v>
      </c>
      <c r="D67" s="92">
        <v>6083</v>
      </c>
      <c r="E67" s="90" t="s">
        <v>143</v>
      </c>
      <c r="F67" s="96"/>
      <c r="G67" s="4"/>
    </row>
    <row r="68" spans="1:7" x14ac:dyDescent="0.3">
      <c r="A68" s="154">
        <f t="shared" si="0"/>
        <v>1</v>
      </c>
      <c r="B68" s="154">
        <f>IF(A68=A67,(B67+1),1)</f>
        <v>68</v>
      </c>
      <c r="C68" s="154" t="str">
        <f>A68&amp;B68</f>
        <v>168</v>
      </c>
      <c r="D68" s="92">
        <v>7000</v>
      </c>
      <c r="E68" s="90" t="s">
        <v>55</v>
      </c>
      <c r="F68" s="96"/>
      <c r="G68" s="4"/>
    </row>
    <row r="69" spans="1:7" x14ac:dyDescent="0.3">
      <c r="A69" s="154">
        <f t="shared" si="0"/>
        <v>1</v>
      </c>
      <c r="B69" s="154">
        <f>IF(A69=A68,(B68+1),1)</f>
        <v>69</v>
      </c>
      <c r="C69" s="154" t="str">
        <f>A69&amp;B69</f>
        <v>169</v>
      </c>
      <c r="D69" s="92">
        <v>7110</v>
      </c>
      <c r="E69" s="90" t="s">
        <v>151</v>
      </c>
      <c r="F69" s="96"/>
      <c r="G69" s="4"/>
    </row>
    <row r="70" spans="1:7" x14ac:dyDescent="0.3">
      <c r="A70" s="154">
        <f t="shared" si="0"/>
        <v>1</v>
      </c>
      <c r="B70" s="154">
        <f>IF(A70=A69,(B69+1),1)</f>
        <v>70</v>
      </c>
      <c r="C70" s="154" t="str">
        <f>A70&amp;B70</f>
        <v>170</v>
      </c>
      <c r="D70" s="92">
        <v>7130</v>
      </c>
      <c r="E70" s="90" t="s">
        <v>79</v>
      </c>
      <c r="F70" s="96"/>
      <c r="G70" s="4"/>
    </row>
    <row r="71" spans="1:7" x14ac:dyDescent="0.3">
      <c r="A71" s="154">
        <f t="shared" si="0"/>
        <v>1</v>
      </c>
      <c r="B71" s="154">
        <f t="shared" si="1"/>
        <v>71</v>
      </c>
      <c r="C71" s="154" t="str">
        <f t="shared" si="2"/>
        <v>171</v>
      </c>
      <c r="D71" s="92">
        <v>7310</v>
      </c>
      <c r="E71" s="90" t="s">
        <v>107</v>
      </c>
      <c r="F71" s="96"/>
      <c r="G71" s="4"/>
    </row>
    <row r="72" spans="1:7" x14ac:dyDescent="0.3">
      <c r="A72" s="154">
        <f t="shared" si="0"/>
        <v>1</v>
      </c>
      <c r="B72" s="154">
        <f t="shared" si="1"/>
        <v>72</v>
      </c>
      <c r="C72" s="154" t="str">
        <f t="shared" si="2"/>
        <v>172</v>
      </c>
      <c r="D72" s="93">
        <v>7321</v>
      </c>
      <c r="E72" t="s">
        <v>434</v>
      </c>
      <c r="F72" s="96"/>
      <c r="G72" s="4"/>
    </row>
    <row r="73" spans="1:7" x14ac:dyDescent="0.3">
      <c r="A73" s="154">
        <f>A71</f>
        <v>1</v>
      </c>
      <c r="B73" s="154">
        <f>IF(A73=A72,(B72+1),1)</f>
        <v>73</v>
      </c>
      <c r="C73" s="154" t="str">
        <f>A73&amp;B73</f>
        <v>173</v>
      </c>
      <c r="D73" s="92">
        <v>7350</v>
      </c>
      <c r="E73" s="90" t="s">
        <v>106</v>
      </c>
      <c r="F73" s="96"/>
      <c r="G73" s="4"/>
    </row>
    <row r="74" spans="1:7" x14ac:dyDescent="0.3">
      <c r="A74" s="154">
        <f t="shared" ref="A74:A85" si="5">A73</f>
        <v>1</v>
      </c>
      <c r="B74" s="154">
        <f t="shared" ref="B74:B85" si="6">IF(A74=A73,(B73+1),1)</f>
        <v>74</v>
      </c>
      <c r="C74" s="154" t="str">
        <f t="shared" ref="C74:C85" si="7">A74&amp;B74</f>
        <v>174</v>
      </c>
      <c r="D74" s="92">
        <v>7363</v>
      </c>
      <c r="E74" s="90" t="s">
        <v>144</v>
      </c>
      <c r="F74" s="96"/>
      <c r="G74" s="4"/>
    </row>
    <row r="75" spans="1:7" ht="28.8" x14ac:dyDescent="0.3">
      <c r="A75" s="154">
        <f t="shared" si="5"/>
        <v>1</v>
      </c>
      <c r="B75" s="154">
        <f t="shared" si="6"/>
        <v>75</v>
      </c>
      <c r="C75" s="154" t="str">
        <f t="shared" si="7"/>
        <v>175</v>
      </c>
      <c r="D75" s="92">
        <v>7367</v>
      </c>
      <c r="E75" s="90" t="s">
        <v>152</v>
      </c>
      <c r="F75" s="96"/>
      <c r="G75" s="4"/>
    </row>
    <row r="76" spans="1:7" x14ac:dyDescent="0.3">
      <c r="A76" s="154">
        <f t="shared" si="5"/>
        <v>1</v>
      </c>
      <c r="B76" s="154">
        <f t="shared" si="6"/>
        <v>76</v>
      </c>
      <c r="C76" s="154" t="str">
        <f t="shared" si="7"/>
        <v>176</v>
      </c>
      <c r="D76" s="92">
        <v>7461</v>
      </c>
      <c r="E76" s="90" t="s">
        <v>71</v>
      </c>
      <c r="F76" s="96"/>
      <c r="G76" s="4"/>
    </row>
    <row r="77" spans="1:7" x14ac:dyDescent="0.3">
      <c r="A77" s="154">
        <f t="shared" si="5"/>
        <v>1</v>
      </c>
      <c r="B77" s="154">
        <f t="shared" si="6"/>
        <v>77</v>
      </c>
      <c r="C77" s="154" t="str">
        <f t="shared" si="7"/>
        <v>177</v>
      </c>
      <c r="D77" s="92">
        <v>7610</v>
      </c>
      <c r="E77" s="90" t="s">
        <v>56</v>
      </c>
      <c r="F77" s="96"/>
      <c r="G77" s="4"/>
    </row>
    <row r="78" spans="1:7" x14ac:dyDescent="0.3">
      <c r="A78" s="154">
        <f t="shared" si="5"/>
        <v>1</v>
      </c>
      <c r="B78" s="154">
        <f t="shared" si="6"/>
        <v>78</v>
      </c>
      <c r="C78" s="154" t="str">
        <f t="shared" si="7"/>
        <v>178</v>
      </c>
      <c r="D78" s="92">
        <v>7670</v>
      </c>
      <c r="E78" s="90" t="s">
        <v>108</v>
      </c>
      <c r="F78" s="96"/>
      <c r="G78" s="4"/>
    </row>
    <row r="79" spans="1:7" x14ac:dyDescent="0.3">
      <c r="A79" s="154">
        <f t="shared" si="5"/>
        <v>1</v>
      </c>
      <c r="B79" s="154">
        <f t="shared" si="6"/>
        <v>79</v>
      </c>
      <c r="C79" s="154" t="str">
        <f t="shared" si="7"/>
        <v>179</v>
      </c>
      <c r="D79" s="92">
        <v>7693</v>
      </c>
      <c r="E79" s="90" t="s">
        <v>74</v>
      </c>
      <c r="F79" s="96"/>
      <c r="G79" s="4"/>
    </row>
    <row r="80" spans="1:7" x14ac:dyDescent="0.3">
      <c r="A80" s="154">
        <f t="shared" si="5"/>
        <v>1</v>
      </c>
      <c r="B80" s="154">
        <f t="shared" si="6"/>
        <v>80</v>
      </c>
      <c r="C80" s="154" t="str">
        <f t="shared" si="7"/>
        <v>180</v>
      </c>
      <c r="D80" s="92">
        <v>8000</v>
      </c>
      <c r="E80" s="90" t="s">
        <v>57</v>
      </c>
      <c r="F80" s="96"/>
      <c r="G80" s="4"/>
    </row>
    <row r="81" spans="1:7" x14ac:dyDescent="0.3">
      <c r="A81" s="154">
        <f t="shared" si="5"/>
        <v>1</v>
      </c>
      <c r="B81" s="154">
        <f t="shared" si="6"/>
        <v>81</v>
      </c>
      <c r="C81" s="154" t="str">
        <f t="shared" si="7"/>
        <v>181</v>
      </c>
      <c r="D81" s="92">
        <v>8110</v>
      </c>
      <c r="E81" s="90" t="s">
        <v>58</v>
      </c>
      <c r="F81" s="96"/>
      <c r="G81" s="4"/>
    </row>
    <row r="82" spans="1:7" x14ac:dyDescent="0.3">
      <c r="A82" s="154">
        <f t="shared" si="5"/>
        <v>1</v>
      </c>
      <c r="B82" s="154">
        <f t="shared" si="6"/>
        <v>82</v>
      </c>
      <c r="C82" s="154" t="str">
        <f t="shared" si="7"/>
        <v>182</v>
      </c>
      <c r="D82" s="92">
        <v>8130</v>
      </c>
      <c r="E82" s="90" t="s">
        <v>112</v>
      </c>
      <c r="F82" s="96"/>
      <c r="G82" s="4"/>
    </row>
    <row r="83" spans="1:7" x14ac:dyDescent="0.3">
      <c r="A83" s="154">
        <f t="shared" si="5"/>
        <v>1</v>
      </c>
      <c r="B83" s="154">
        <f t="shared" si="6"/>
        <v>83</v>
      </c>
      <c r="C83" s="154" t="str">
        <f t="shared" si="7"/>
        <v>183</v>
      </c>
      <c r="D83" s="92">
        <v>8340</v>
      </c>
      <c r="E83" s="90" t="s">
        <v>103</v>
      </c>
      <c r="F83" s="96"/>
      <c r="G83" s="4"/>
    </row>
    <row r="84" spans="1:7" x14ac:dyDescent="0.3">
      <c r="A84" s="154">
        <f t="shared" si="5"/>
        <v>1</v>
      </c>
      <c r="B84" s="154">
        <f t="shared" si="6"/>
        <v>84</v>
      </c>
      <c r="C84" s="154" t="str">
        <f t="shared" si="7"/>
        <v>184</v>
      </c>
      <c r="D84" s="92">
        <v>8410</v>
      </c>
      <c r="E84" s="90" t="s">
        <v>153</v>
      </c>
      <c r="F84" s="96"/>
      <c r="G84" s="4"/>
    </row>
    <row r="85" spans="1:7" x14ac:dyDescent="0.3">
      <c r="A85" s="154">
        <f t="shared" si="5"/>
        <v>1</v>
      </c>
      <c r="B85" s="154">
        <f t="shared" si="6"/>
        <v>85</v>
      </c>
      <c r="C85" s="154" t="str">
        <f t="shared" si="7"/>
        <v>185</v>
      </c>
      <c r="D85" s="92">
        <v>8700</v>
      </c>
      <c r="E85" s="90" t="s">
        <v>59</v>
      </c>
      <c r="F85" s="96"/>
      <c r="G85" s="4"/>
    </row>
    <row r="86" spans="1:7" x14ac:dyDescent="0.3">
      <c r="D86" s="92">
        <v>9000</v>
      </c>
      <c r="E86" s="90" t="s">
        <v>60</v>
      </c>
      <c r="F86" s="96"/>
      <c r="G86" s="4"/>
    </row>
    <row r="87" spans="1:7" x14ac:dyDescent="0.3">
      <c r="A87" s="154">
        <v>2</v>
      </c>
      <c r="B87" s="154">
        <f t="shared" ref="B87:B97" si="8">IF(A87=A86,(B86+1),1)</f>
        <v>1</v>
      </c>
      <c r="C87" s="154" t="str">
        <f t="shared" ref="C87:C98" si="9">A87&amp;B87</f>
        <v>21</v>
      </c>
      <c r="D87" s="92">
        <v>9110</v>
      </c>
      <c r="E87" s="90" t="s">
        <v>399</v>
      </c>
      <c r="F87" s="96"/>
      <c r="G87" s="4"/>
    </row>
    <row r="88" spans="1:7" x14ac:dyDescent="0.3">
      <c r="A88" s="154">
        <v>3</v>
      </c>
      <c r="B88" s="154">
        <v>1</v>
      </c>
      <c r="C88" s="154" t="str">
        <f t="shared" si="9"/>
        <v>31</v>
      </c>
      <c r="D88" s="92">
        <v>9150</v>
      </c>
      <c r="E88" s="90" t="s">
        <v>61</v>
      </c>
      <c r="F88" s="96"/>
      <c r="G88" s="4"/>
    </row>
    <row r="89" spans="1:7" ht="43.2" x14ac:dyDescent="0.3">
      <c r="A89" s="154">
        <f>A88</f>
        <v>3</v>
      </c>
      <c r="B89" s="154">
        <f t="shared" si="8"/>
        <v>2</v>
      </c>
      <c r="C89" s="154" t="str">
        <f t="shared" si="9"/>
        <v>32</v>
      </c>
      <c r="D89" s="92">
        <v>9270</v>
      </c>
      <c r="E89" s="90" t="s">
        <v>154</v>
      </c>
      <c r="F89" s="96"/>
      <c r="G89" s="4"/>
    </row>
    <row r="90" spans="1:7" ht="28.8" x14ac:dyDescent="0.3">
      <c r="A90" s="154">
        <f>A88</f>
        <v>3</v>
      </c>
      <c r="B90" s="154">
        <f t="shared" si="8"/>
        <v>3</v>
      </c>
      <c r="C90" s="154" t="str">
        <f t="shared" si="9"/>
        <v>33</v>
      </c>
      <c r="D90" s="92">
        <v>9330</v>
      </c>
      <c r="E90" s="90" t="s">
        <v>397</v>
      </c>
      <c r="F90" s="96"/>
      <c r="G90" s="4"/>
    </row>
    <row r="91" spans="1:7" ht="28.8" x14ac:dyDescent="0.3">
      <c r="A91" s="154">
        <f>A89</f>
        <v>3</v>
      </c>
      <c r="B91" s="154">
        <f t="shared" si="8"/>
        <v>4</v>
      </c>
      <c r="C91" s="154" t="str">
        <f t="shared" si="9"/>
        <v>34</v>
      </c>
      <c r="D91" s="92">
        <v>9380</v>
      </c>
      <c r="E91" s="90" t="s">
        <v>436</v>
      </c>
      <c r="F91" s="96"/>
      <c r="G91" s="4"/>
    </row>
    <row r="92" spans="1:7" ht="28.8" x14ac:dyDescent="0.3">
      <c r="A92" s="154">
        <f>A90</f>
        <v>3</v>
      </c>
      <c r="B92" s="154">
        <f t="shared" si="8"/>
        <v>5</v>
      </c>
      <c r="C92" s="154" t="str">
        <f t="shared" si="9"/>
        <v>35</v>
      </c>
      <c r="D92" s="92">
        <v>9510</v>
      </c>
      <c r="E92" s="90" t="s">
        <v>155</v>
      </c>
      <c r="F92" s="96"/>
      <c r="G92" s="4"/>
    </row>
    <row r="93" spans="1:7" ht="28.8" x14ac:dyDescent="0.3">
      <c r="A93" s="154">
        <f>A92</f>
        <v>3</v>
      </c>
      <c r="B93" s="154">
        <f t="shared" si="8"/>
        <v>6</v>
      </c>
      <c r="C93" s="154" t="str">
        <f t="shared" si="9"/>
        <v>36</v>
      </c>
      <c r="D93" s="92">
        <v>9620</v>
      </c>
      <c r="E93" s="90" t="s">
        <v>156</v>
      </c>
      <c r="F93" s="96"/>
      <c r="G93" s="4"/>
    </row>
    <row r="94" spans="1:7" ht="43.2" x14ac:dyDescent="0.3">
      <c r="A94" s="154">
        <f>A93</f>
        <v>3</v>
      </c>
      <c r="B94" s="154">
        <f t="shared" si="8"/>
        <v>7</v>
      </c>
      <c r="C94" s="154" t="str">
        <f t="shared" si="9"/>
        <v>37</v>
      </c>
      <c r="D94" s="92">
        <v>9730</v>
      </c>
      <c r="E94" s="90" t="s">
        <v>136</v>
      </c>
      <c r="F94" s="96"/>
      <c r="G94" s="4"/>
    </row>
    <row r="95" spans="1:7" x14ac:dyDescent="0.3">
      <c r="A95" s="154">
        <f>A94</f>
        <v>3</v>
      </c>
      <c r="B95" s="154">
        <f t="shared" si="8"/>
        <v>8</v>
      </c>
      <c r="C95" s="154" t="str">
        <f t="shared" si="9"/>
        <v>38</v>
      </c>
      <c r="D95" s="92">
        <v>9740</v>
      </c>
      <c r="E95" s="90" t="s">
        <v>105</v>
      </c>
      <c r="F95" s="96"/>
      <c r="G95" s="4"/>
    </row>
    <row r="96" spans="1:7" x14ac:dyDescent="0.3">
      <c r="A96" s="154">
        <f>A95</f>
        <v>3</v>
      </c>
      <c r="B96" s="154">
        <f t="shared" si="8"/>
        <v>9</v>
      </c>
      <c r="C96" s="154" t="str">
        <f t="shared" si="9"/>
        <v>39</v>
      </c>
      <c r="D96" s="92">
        <v>9750</v>
      </c>
      <c r="E96" s="90" t="s">
        <v>104</v>
      </c>
      <c r="F96" s="96"/>
      <c r="G96" s="4"/>
    </row>
    <row r="97" spans="1:7" x14ac:dyDescent="0.3">
      <c r="A97" s="154">
        <f>A96</f>
        <v>3</v>
      </c>
      <c r="B97" s="154">
        <f t="shared" si="8"/>
        <v>10</v>
      </c>
      <c r="C97" s="154" t="str">
        <f t="shared" si="9"/>
        <v>310</v>
      </c>
      <c r="D97" s="92">
        <v>9770</v>
      </c>
      <c r="E97" s="90" t="s">
        <v>68</v>
      </c>
      <c r="F97" s="96"/>
      <c r="G97" s="4"/>
    </row>
    <row r="98" spans="1:7" x14ac:dyDescent="0.3">
      <c r="A98" s="154">
        <v>2</v>
      </c>
      <c r="B98" s="154">
        <v>2</v>
      </c>
      <c r="C98" s="154" t="str">
        <f t="shared" si="9"/>
        <v>22</v>
      </c>
      <c r="D98" s="92">
        <v>9800</v>
      </c>
      <c r="E98" s="90" t="s">
        <v>62</v>
      </c>
      <c r="F98" s="96"/>
      <c r="G98" s="4"/>
    </row>
    <row r="99" spans="1:7" x14ac:dyDescent="0.3">
      <c r="F99" s="96"/>
      <c r="G99" s="4"/>
    </row>
    <row r="100" spans="1:7" x14ac:dyDescent="0.3">
      <c r="F100" s="96"/>
      <c r="G100" s="4"/>
    </row>
    <row r="101" spans="1:7" x14ac:dyDescent="0.3">
      <c r="F101" s="96"/>
      <c r="G101" s="4"/>
    </row>
    <row r="102" spans="1:7" x14ac:dyDescent="0.3">
      <c r="F102" s="96"/>
      <c r="G102" s="4"/>
    </row>
    <row r="103" spans="1:7" x14ac:dyDescent="0.3">
      <c r="F103" s="96"/>
      <c r="G103" s="4"/>
    </row>
    <row r="104" spans="1:7" x14ac:dyDescent="0.3">
      <c r="F104" s="96"/>
      <c r="G104" s="4"/>
    </row>
    <row r="105" spans="1:7" x14ac:dyDescent="0.3">
      <c r="F105" s="96"/>
      <c r="G105" s="4"/>
    </row>
    <row r="106" spans="1:7" x14ac:dyDescent="0.3">
      <c r="F106" s="96"/>
      <c r="G106" s="4"/>
    </row>
    <row r="107" spans="1:7" x14ac:dyDescent="0.3">
      <c r="F107" s="96"/>
      <c r="G107" s="4"/>
    </row>
    <row r="108" spans="1:7" x14ac:dyDescent="0.3">
      <c r="F108" s="96"/>
    </row>
    <row r="109" spans="1:7" x14ac:dyDescent="0.3">
      <c r="F109" s="96"/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1</v>
      </c>
      <c r="B1" s="95">
        <v>1</v>
      </c>
      <c r="C1" s="95" t="str">
        <f>A1&amp;B1</f>
        <v>11</v>
      </c>
      <c r="D1" s="93">
        <f>VLOOKUP(C1,КПКВ!C:E,2,FALSE)</f>
        <v>100</v>
      </c>
      <c r="E1" t="str">
        <f>VLOOKUP(C1,КПКВ!C:E,3,FALSE)</f>
        <v>Державне управління</v>
      </c>
    </row>
    <row r="2" spans="1:5" x14ac:dyDescent="0.3">
      <c r="A2" s="95">
        <f>A1</f>
        <v>1</v>
      </c>
      <c r="B2" s="95">
        <f>(MAX(B$1:B1)+1)</f>
        <v>2</v>
      </c>
      <c r="C2" s="95" t="str">
        <f>A2&amp;B2</f>
        <v>12</v>
      </c>
      <c r="D2" s="93">
        <f>VLOOKUP(C2,КПКВ!C:E,2,FALSE)</f>
        <v>150</v>
      </c>
      <c r="E2" t="str">
        <f>VLOOKUP(C2,КПКВ!C:E,3,FALSE)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</row>
    <row r="3" spans="1:5" x14ac:dyDescent="0.3">
      <c r="A3" s="95">
        <f t="shared" ref="A3:A66" si="0">A2</f>
        <v>1</v>
      </c>
      <c r="B3" s="95">
        <f>(MAX(B$1:B2)+1)</f>
        <v>3</v>
      </c>
      <c r="C3" s="95" t="str">
        <f t="shared" ref="C3:C66" si="1">A3&amp;B3</f>
        <v>13</v>
      </c>
      <c r="D3" s="93">
        <f>VLOOKUP(C3,КПКВ!C:E,2,FALSE)</f>
        <v>180</v>
      </c>
      <c r="E3" t="str">
        <f>VLOOKUP(C3,КПКВ!C:E,3,FALSE)</f>
        <v>Інша діяльність у сфері державного управління</v>
      </c>
    </row>
    <row r="4" spans="1:5" x14ac:dyDescent="0.3">
      <c r="A4" s="95">
        <f t="shared" si="0"/>
        <v>1</v>
      </c>
      <c r="B4" s="95">
        <f>(MAX(B$1:B3)+1)</f>
        <v>4</v>
      </c>
      <c r="C4" s="95" t="str">
        <f t="shared" si="1"/>
        <v>14</v>
      </c>
      <c r="D4" s="93">
        <f>VLOOKUP(C4,КПКВ!C:E,2,FALSE)</f>
        <v>191</v>
      </c>
      <c r="E4" t="str">
        <f>VLOOKUP(C4,КПКВ!C:E,3,FALSE)</f>
        <v>Проведення місцевих виборів</v>
      </c>
    </row>
    <row r="5" spans="1:5" x14ac:dyDescent="0.3">
      <c r="A5" s="95">
        <f t="shared" si="0"/>
        <v>1</v>
      </c>
      <c r="B5" s="95">
        <f>(MAX(B$1:B4)+1)</f>
        <v>5</v>
      </c>
      <c r="C5" s="95" t="str">
        <f t="shared" si="1"/>
        <v>15</v>
      </c>
      <c r="D5" s="93">
        <f>VLOOKUP(C5,КПКВ!C:E,2,FALSE)</f>
        <v>1000</v>
      </c>
      <c r="E5" t="str">
        <f>VLOOKUP(C5,КПКВ!C:E,3,FALSE)</f>
        <v>Освіта</v>
      </c>
    </row>
    <row r="6" spans="1:5" x14ac:dyDescent="0.3">
      <c r="A6" s="95">
        <f t="shared" si="0"/>
        <v>1</v>
      </c>
      <c r="B6" s="95">
        <f>(MAX(B$1:B5)+1)</f>
        <v>6</v>
      </c>
      <c r="C6" s="95" t="str">
        <f t="shared" si="1"/>
        <v>16</v>
      </c>
      <c r="D6" s="93">
        <f>VLOOKUP(C6,КПКВ!C:E,2,FALSE)</f>
        <v>1010</v>
      </c>
      <c r="E6" t="str">
        <f>VLOOKUP(C6,КПКВ!C:E,3,FALSE)</f>
        <v>Надання дошкільної освіти</v>
      </c>
    </row>
    <row r="7" spans="1:5" x14ac:dyDescent="0.3">
      <c r="A7" s="95">
        <f t="shared" si="0"/>
        <v>1</v>
      </c>
      <c r="B7" s="95">
        <f>(MAX(B$1:B6)+1)</f>
        <v>7</v>
      </c>
      <c r="C7" s="95" t="str">
        <f t="shared" si="1"/>
        <v>17</v>
      </c>
      <c r="D7" s="93">
        <f>VLOOKUP(C7,КПКВ!C:E,2,FALSE)</f>
        <v>1020</v>
      </c>
      <c r="E7" t="str">
        <f>VLOOKUP(C7,КПКВ!C:E,3,FALSE)</f>
        <v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v>
      </c>
    </row>
    <row r="8" spans="1:5" x14ac:dyDescent="0.3">
      <c r="A8" s="95">
        <f t="shared" si="0"/>
        <v>1</v>
      </c>
      <c r="B8" s="95">
        <f>(MAX(B$1:B7)+1)</f>
        <v>8</v>
      </c>
      <c r="C8" s="95" t="str">
        <f t="shared" si="1"/>
        <v>18</v>
      </c>
      <c r="D8" s="93">
        <f>VLOOKUP(C8,КПКВ!C:E,2,FALSE)</f>
        <v>1060</v>
      </c>
      <c r="E8" t="str">
        <f>VLOOKUP(C8,КПКВ!C:E,3,FALSE)</f>
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v>
      </c>
    </row>
    <row r="9" spans="1:5" x14ac:dyDescent="0.3">
      <c r="A9" s="95">
        <f t="shared" si="0"/>
        <v>1</v>
      </c>
      <c r="B9" s="95">
        <f>(MAX(B$1:B8)+1)</f>
        <v>9</v>
      </c>
      <c r="C9" s="95" t="str">
        <f t="shared" si="1"/>
        <v>19</v>
      </c>
      <c r="D9" s="93">
        <f>VLOOKUP(C9,КПКВ!C:E,2,FALSE)</f>
        <v>1090</v>
      </c>
      <c r="E9" t="str">
        <f>VLOOKUP(C9,КПКВ!C:E,3,FALSE)</f>
        <v>Надання позашкільної освіти позашкільними закладами освіти, заходи із позашкільної роботи з дітьми</v>
      </c>
    </row>
    <row r="10" spans="1:5" x14ac:dyDescent="0.3">
      <c r="A10" s="95">
        <f t="shared" si="0"/>
        <v>1</v>
      </c>
      <c r="B10" s="95">
        <f>(MAX(B$1:B9)+1)</f>
        <v>10</v>
      </c>
      <c r="C10" s="95" t="str">
        <f t="shared" si="1"/>
        <v>110</v>
      </c>
      <c r="D10" s="93">
        <f>VLOOKUP(C10,КПКВ!C:E,2,FALSE)</f>
        <v>1100</v>
      </c>
      <c r="E10" t="str">
        <f>VLOOKUP(C10,КПКВ!C:E,3,FALSE)</f>
        <v>Надання спеціальної освіти школами естетичного виховання (музичними, художніми, хореографічними, театральними, хоровими, мистецькими)</v>
      </c>
    </row>
    <row r="11" spans="1:5" x14ac:dyDescent="0.3">
      <c r="A11" s="95">
        <f t="shared" si="0"/>
        <v>1</v>
      </c>
      <c r="B11" s="95">
        <f>(MAX(B$1:B10)+1)</f>
        <v>11</v>
      </c>
      <c r="C11" s="95" t="str">
        <f t="shared" si="1"/>
        <v>111</v>
      </c>
      <c r="D11" s="93">
        <f>VLOOKUP(C11,КПКВ!C:E,2,FALSE)</f>
        <v>1161</v>
      </c>
      <c r="E11" t="str">
        <f>VLOOKUP(C11,КПКВ!C:E,3,FALSE)</f>
        <v>Забезпечення діяльності інших закладів у сфері освіти</v>
      </c>
    </row>
    <row r="12" spans="1:5" x14ac:dyDescent="0.3">
      <c r="A12" s="95">
        <f t="shared" si="0"/>
        <v>1</v>
      </c>
      <c r="B12" s="95">
        <f>(MAX(B$1:B11)+1)</f>
        <v>12</v>
      </c>
      <c r="C12" s="95" t="str">
        <f t="shared" si="1"/>
        <v>112</v>
      </c>
      <c r="D12" s="93">
        <f>VLOOKUP(C12,КПКВ!C:E,2,FALSE)</f>
        <v>1162</v>
      </c>
      <c r="E12" t="str">
        <f>VLOOKUP(C12,КПКВ!C:E,3,FALSE)</f>
        <v>Інші програми та заходи у сфері освіти</v>
      </c>
    </row>
    <row r="13" spans="1:5" x14ac:dyDescent="0.3">
      <c r="A13" s="95">
        <f t="shared" si="0"/>
        <v>1</v>
      </c>
      <c r="B13" s="95">
        <f>(MAX(B$1:B12)+1)</f>
        <v>13</v>
      </c>
      <c r="C13" s="95" t="str">
        <f t="shared" si="1"/>
        <v>113</v>
      </c>
      <c r="D13" s="93">
        <f>VLOOKUP(C13,КПКВ!C:E,2,FALSE)</f>
        <v>1170</v>
      </c>
      <c r="E13" t="str">
        <f>VLOOKUP(C13,КПКВ!C:E,3,FALSE)</f>
        <v>Забезпечення діяльності інклюзивно-ресурсних центрів</v>
      </c>
    </row>
    <row r="14" spans="1:5" x14ac:dyDescent="0.3">
      <c r="A14" s="95">
        <f t="shared" si="0"/>
        <v>1</v>
      </c>
      <c r="B14" s="95">
        <f>(MAX(B$1:B13)+1)</f>
        <v>14</v>
      </c>
      <c r="C14" s="95" t="str">
        <f t="shared" si="1"/>
        <v>114</v>
      </c>
      <c r="D14" s="93">
        <f>VLOOKUP(C14,КПКВ!C:E,2,FALSE)</f>
        <v>2000</v>
      </c>
      <c r="E14" t="str">
        <f>VLOOKUP(C14,КПКВ!C:E,3,FALSE)</f>
        <v>Охорона здоров`я</v>
      </c>
    </row>
    <row r="15" spans="1:5" x14ac:dyDescent="0.3">
      <c r="A15" s="95">
        <f t="shared" si="0"/>
        <v>1</v>
      </c>
      <c r="B15" s="95">
        <f>(MAX(B$1:B14)+1)</f>
        <v>15</v>
      </c>
      <c r="C15" s="95" t="str">
        <f t="shared" si="1"/>
        <v>115</v>
      </c>
      <c r="D15" s="93">
        <f>VLOOKUP(C15,КПКВ!C:E,2,FALSE)</f>
        <v>2010</v>
      </c>
      <c r="E15" t="str">
        <f>VLOOKUP(C15,КПКВ!C:E,3,FALSE)</f>
        <v>Багатопрофільна стаціонарна медична допомога населенню</v>
      </c>
    </row>
    <row r="16" spans="1:5" x14ac:dyDescent="0.3">
      <c r="A16" s="95">
        <f t="shared" si="0"/>
        <v>1</v>
      </c>
      <c r="B16" s="95">
        <f>(MAX(B$1:B15)+1)</f>
        <v>16</v>
      </c>
      <c r="C16" s="95" t="str">
        <f t="shared" si="1"/>
        <v>116</v>
      </c>
      <c r="D16" s="93">
        <f>VLOOKUP(C16,КПКВ!C:E,2,FALSE)</f>
        <v>2111</v>
      </c>
      <c r="E16" t="str">
        <f>VLOOKUP(C16,КПКВ!C:E,3,FALSE)</f>
        <v>Первинна медична допомога населенню, що надається центрами первинної медичної (медико-санітарної) допомоги</v>
      </c>
    </row>
    <row r="17" spans="1:5" x14ac:dyDescent="0.3">
      <c r="A17" s="95">
        <f t="shared" si="0"/>
        <v>1</v>
      </c>
      <c r="B17" s="95">
        <f>(MAX(B$1:B16)+1)</f>
        <v>17</v>
      </c>
      <c r="C17" s="95" t="str">
        <f t="shared" si="1"/>
        <v>117</v>
      </c>
      <c r="D17" s="93">
        <f>VLOOKUP(C17,КПКВ!C:E,2,FALSE)</f>
        <v>2144</v>
      </c>
      <c r="E17" t="str">
        <f>VLOOKUP(C17,КПКВ!C:E,3,FALSE)</f>
        <v>Централізовані заходи з лікування хворих на цукровий та нецукровий діабет</v>
      </c>
    </row>
    <row r="18" spans="1:5" x14ac:dyDescent="0.3">
      <c r="A18" s="95">
        <f t="shared" si="0"/>
        <v>1</v>
      </c>
      <c r="B18" s="95">
        <f>(MAX(B$1:B17)+1)</f>
        <v>18</v>
      </c>
      <c r="C18" s="95" t="str">
        <f t="shared" si="1"/>
        <v>118</v>
      </c>
      <c r="D18" s="93">
        <f>VLOOKUP(C18,КПКВ!C:E,2,FALSE)</f>
        <v>2146</v>
      </c>
      <c r="E18" t="str">
        <f>VLOOKUP(C18,КПКВ!C:E,3,FALSE)</f>
        <v>Відшкодування вартості лікарських засобів для лікування окремих захворювань</v>
      </c>
    </row>
    <row r="19" spans="1:5" x14ac:dyDescent="0.3">
      <c r="A19" s="95">
        <f t="shared" si="0"/>
        <v>1</v>
      </c>
      <c r="B19" s="95">
        <f>(MAX(B$1:B18)+1)</f>
        <v>19</v>
      </c>
      <c r="C19" s="95" t="str">
        <f t="shared" si="1"/>
        <v>119</v>
      </c>
      <c r="D19" s="93">
        <f>VLOOKUP(C19,КПКВ!C:E,2,FALSE)</f>
        <v>3000</v>
      </c>
      <c r="E19" t="str">
        <f>VLOOKUP(C19,КПКВ!C:E,3,FALSE)</f>
        <v>Соціальний захист та соціальне забезпечення</v>
      </c>
    </row>
    <row r="20" spans="1:5" x14ac:dyDescent="0.3">
      <c r="A20" s="95">
        <f t="shared" si="0"/>
        <v>1</v>
      </c>
      <c r="B20" s="95">
        <f>(MAX(B$1:B19)+1)</f>
        <v>20</v>
      </c>
      <c r="C20" s="95" t="str">
        <f t="shared" si="1"/>
        <v>120</v>
      </c>
      <c r="D20" s="93">
        <f>VLOOKUP(C20,КПКВ!C:E,2,FALSE)</f>
        <v>3011</v>
      </c>
      <c r="E20" t="str">
        <f>VLOOKUP(C20,КПКВ!C:E,3,FALSE)</f>
        <v>Надання пільг на оплату житлово-комунальних послуг окремим категоріям громадян відповідно до законодавства</v>
      </c>
    </row>
    <row r="21" spans="1:5" x14ac:dyDescent="0.3">
      <c r="A21" s="95">
        <f t="shared" si="0"/>
        <v>1</v>
      </c>
      <c r="B21" s="95">
        <f>(MAX(B$1:B20)+1)</f>
        <v>21</v>
      </c>
      <c r="C21" s="95" t="str">
        <f t="shared" si="1"/>
        <v>121</v>
      </c>
      <c r="D21" s="93">
        <f>VLOOKUP(C21,КПКВ!C:E,2,FALSE)</f>
        <v>3012</v>
      </c>
      <c r="E21" t="str">
        <f>VLOOKUP(C21,КПКВ!C:E,3,FALSE)</f>
        <v>Надання субсидій населенню для відшкодування витрат на оплату житлово-комунальних послуг</v>
      </c>
    </row>
    <row r="22" spans="1:5" x14ac:dyDescent="0.3">
      <c r="A22" s="95">
        <f t="shared" si="0"/>
        <v>1</v>
      </c>
      <c r="B22" s="95">
        <f>(MAX(B$1:B21)+1)</f>
        <v>22</v>
      </c>
      <c r="C22" s="95" t="str">
        <f t="shared" si="1"/>
        <v>122</v>
      </c>
      <c r="D22" s="93">
        <f>VLOOKUP(C22,КПКВ!C:E,2,FALSE)</f>
        <v>3021</v>
      </c>
      <c r="E22" t="str">
        <f>VLOOKUP(C22,КПКВ!C:E,3,FALSE)</f>
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</c>
    </row>
    <row r="23" spans="1:5" x14ac:dyDescent="0.3">
      <c r="A23" s="95">
        <f t="shared" si="0"/>
        <v>1</v>
      </c>
      <c r="B23" s="95">
        <f>(MAX(B$1:B22)+1)</f>
        <v>23</v>
      </c>
      <c r="C23" s="95" t="str">
        <f t="shared" si="1"/>
        <v>123</v>
      </c>
      <c r="D23" s="93">
        <f>VLOOKUP(C23,КПКВ!C:E,2,FALSE)</f>
        <v>3022</v>
      </c>
      <c r="E23" t="str">
        <f>VLOOKUP(C23,КПКВ!C:E,3,FALSE)</f>
        <v>Надання субсидій населенню для відшкодування витрат на придбання твердого та рідкого пічного побутового палива і скрапленого газу</v>
      </c>
    </row>
    <row r="24" spans="1:5" x14ac:dyDescent="0.3">
      <c r="A24" s="95">
        <f t="shared" si="0"/>
        <v>1</v>
      </c>
      <c r="B24" s="95">
        <f>(MAX(B$1:B23)+1)</f>
        <v>24</v>
      </c>
      <c r="C24" s="95" t="str">
        <f t="shared" si="1"/>
        <v>124</v>
      </c>
      <c r="D24" s="93">
        <f>VLOOKUP(C24,КПКВ!C:E,2,FALSE)</f>
        <v>3031</v>
      </c>
      <c r="E24" t="str">
        <f>VLOOKUP(C24,КПКВ!C:E,3,FALSE)</f>
        <v>Надання інших пільг окремим категоріям громадян відповідно до законодавства</v>
      </c>
    </row>
    <row r="25" spans="1:5" x14ac:dyDescent="0.3">
      <c r="A25" s="95">
        <f t="shared" si="0"/>
        <v>1</v>
      </c>
      <c r="B25" s="95">
        <f>(MAX(B$1:B24)+1)</f>
        <v>25</v>
      </c>
      <c r="C25" s="95" t="str">
        <f t="shared" si="1"/>
        <v>125</v>
      </c>
      <c r="D25" s="93">
        <f>VLOOKUP(C25,КПКВ!C:E,2,FALSE)</f>
        <v>3032</v>
      </c>
      <c r="E25" t="str">
        <f>VLOOKUP(C25,КПКВ!C:E,3,FALSE)</f>
        <v>Надання пільг окремим категоріям громадян з оплати послуг зв`язку</v>
      </c>
    </row>
    <row r="26" spans="1:5" x14ac:dyDescent="0.3">
      <c r="A26" s="95">
        <f t="shared" si="0"/>
        <v>1</v>
      </c>
      <c r="B26" s="95">
        <f>(MAX(B$1:B25)+1)</f>
        <v>26</v>
      </c>
      <c r="C26" s="95" t="str">
        <f t="shared" si="1"/>
        <v>126</v>
      </c>
      <c r="D26" s="93">
        <f>VLOOKUP(C26,КПКВ!C:E,2,FALSE)</f>
        <v>3033</v>
      </c>
      <c r="E26" t="str">
        <f>VLOOKUP(C26,КПКВ!C:E,3,FALSE)</f>
        <v>Компенсаційні виплати на пільговий проїзд автомобільним транспортом окремим категоріям громадян</v>
      </c>
    </row>
    <row r="27" spans="1:5" x14ac:dyDescent="0.3">
      <c r="A27" s="95">
        <f t="shared" si="0"/>
        <v>1</v>
      </c>
      <c r="B27" s="95">
        <f>(MAX(B$1:B26)+1)</f>
        <v>27</v>
      </c>
      <c r="C27" s="95" t="str">
        <f t="shared" si="1"/>
        <v>127</v>
      </c>
      <c r="D27" s="93">
        <f>VLOOKUP(C27,КПКВ!C:E,2,FALSE)</f>
        <v>3035</v>
      </c>
      <c r="E27" t="str">
        <f>VLOOKUP(C27,КПКВ!C:E,3,FALSE)</f>
        <v>Компенсаційні виплати за пільговий проїзд окремих категорій громадян на залізничному транспорті</v>
      </c>
    </row>
    <row r="28" spans="1:5" x14ac:dyDescent="0.3">
      <c r="A28" s="95">
        <f t="shared" si="0"/>
        <v>1</v>
      </c>
      <c r="B28" s="95">
        <f>(MAX(B$1:B27)+1)</f>
        <v>28</v>
      </c>
      <c r="C28" s="95" t="str">
        <f t="shared" si="1"/>
        <v>128</v>
      </c>
      <c r="D28" s="93">
        <f>VLOOKUP(C28,КПКВ!C:E,2,FALSE)</f>
        <v>3041</v>
      </c>
      <c r="E28" t="str">
        <f>VLOOKUP(C28,КПКВ!C:E,3,FALSE)</f>
        <v>Надання допомоги у зв`язку з вагітністю і пологами</v>
      </c>
    </row>
    <row r="29" spans="1:5" x14ac:dyDescent="0.3">
      <c r="A29" s="95">
        <f t="shared" si="0"/>
        <v>1</v>
      </c>
      <c r="B29" s="95">
        <f>(MAX(B$1:B28)+1)</f>
        <v>29</v>
      </c>
      <c r="C29" s="95" t="str">
        <f t="shared" si="1"/>
        <v>129</v>
      </c>
      <c r="D29" s="93">
        <f>VLOOKUP(C29,КПКВ!C:E,2,FALSE)</f>
        <v>3042</v>
      </c>
      <c r="E29" t="str">
        <f>VLOOKUP(C29,КПКВ!C:E,3,FALSE)</f>
        <v>Надання допомоги при усиновленні дитини</v>
      </c>
    </row>
    <row r="30" spans="1:5" x14ac:dyDescent="0.3">
      <c r="A30" s="95">
        <f t="shared" si="0"/>
        <v>1</v>
      </c>
      <c r="B30" s="95">
        <f>(MAX(B$1:B29)+1)</f>
        <v>30</v>
      </c>
      <c r="C30" s="95" t="str">
        <f t="shared" si="1"/>
        <v>130</v>
      </c>
      <c r="D30" s="93">
        <f>VLOOKUP(C30,КПКВ!C:E,2,FALSE)</f>
        <v>3043</v>
      </c>
      <c r="E30" t="str">
        <f>VLOOKUP(C30,КПКВ!C:E,3,FALSE)</f>
        <v>Надання допомоги при народженні дитини</v>
      </c>
    </row>
    <row r="31" spans="1:5" x14ac:dyDescent="0.3">
      <c r="A31" s="95">
        <f t="shared" si="0"/>
        <v>1</v>
      </c>
      <c r="B31" s="95">
        <f>(MAX(B$1:B30)+1)</f>
        <v>31</v>
      </c>
      <c r="C31" s="95" t="str">
        <f t="shared" si="1"/>
        <v>131</v>
      </c>
      <c r="D31" s="93">
        <f>VLOOKUP(C31,КПКВ!C:E,2,FALSE)</f>
        <v>3044</v>
      </c>
      <c r="E31" t="str">
        <f>VLOOKUP(C31,КПКВ!C:E,3,FALSE)</f>
        <v>Надання допомоги на дітей, над якими встановлено опіку чи піклування</v>
      </c>
    </row>
    <row r="32" spans="1:5" x14ac:dyDescent="0.3">
      <c r="A32" s="95">
        <f t="shared" si="0"/>
        <v>1</v>
      </c>
      <c r="B32" s="95">
        <f>(MAX(B$1:B31)+1)</f>
        <v>32</v>
      </c>
      <c r="C32" s="95" t="str">
        <f t="shared" si="1"/>
        <v>132</v>
      </c>
      <c r="D32" s="93">
        <f>VLOOKUP(C32,КПКВ!C:E,2,FALSE)</f>
        <v>3045</v>
      </c>
      <c r="E32" t="str">
        <f>VLOOKUP(C32,КПКВ!C:E,3,FALSE)</f>
        <v>Надання допомоги на дітей одиноким матерям</v>
      </c>
    </row>
    <row r="33" spans="1:5" x14ac:dyDescent="0.3">
      <c r="A33" s="95">
        <f t="shared" si="0"/>
        <v>1</v>
      </c>
      <c r="B33" s="95">
        <f>(MAX(B$1:B32)+1)</f>
        <v>33</v>
      </c>
      <c r="C33" s="95" t="str">
        <f t="shared" si="1"/>
        <v>133</v>
      </c>
      <c r="D33" s="93">
        <f>VLOOKUP(C33,КПКВ!C:E,2,FALSE)</f>
        <v>3046</v>
      </c>
      <c r="E33" t="str">
        <f>VLOOKUP(C33,КПКВ!C:E,3,FALSE)</f>
        <v>Надання тимчасової державної допомоги дітям</v>
      </c>
    </row>
    <row r="34" spans="1:5" x14ac:dyDescent="0.3">
      <c r="A34" s="95">
        <f t="shared" si="0"/>
        <v>1</v>
      </c>
      <c r="B34" s="95">
        <f>(MAX(B$1:B33)+1)</f>
        <v>34</v>
      </c>
      <c r="C34" s="95" t="str">
        <f t="shared" si="1"/>
        <v>134</v>
      </c>
      <c r="D34" s="93">
        <f>VLOOKUP(C34,КПКВ!C:E,2,FALSE)</f>
        <v>3047</v>
      </c>
      <c r="E34" t="str">
        <f>VLOOKUP(C34,КПКВ!C:E,3,FALSE)</f>
        <v>Надання державної соціальної допомоги малозабезпеченим сім`ям</v>
      </c>
    </row>
    <row r="35" spans="1:5" x14ac:dyDescent="0.3">
      <c r="A35" s="95">
        <f t="shared" si="0"/>
        <v>1</v>
      </c>
      <c r="B35" s="95">
        <f>(MAX(B$1:B34)+1)</f>
        <v>35</v>
      </c>
      <c r="C35" s="95" t="str">
        <f t="shared" si="1"/>
        <v>135</v>
      </c>
      <c r="D35" s="93">
        <f>VLOOKUP(C35,КПКВ!C:E,2,FALSE)</f>
        <v>3049</v>
      </c>
      <c r="E35" t="str">
        <f>VLOOKUP(C35,КПКВ!C:E,3,FALSE)</f>
        <v>Відшкодування послуги з догляду за дитиною до трьох років «муніципальна няня»</v>
      </c>
    </row>
    <row r="36" spans="1:5" x14ac:dyDescent="0.3">
      <c r="A36" s="95">
        <f t="shared" si="0"/>
        <v>1</v>
      </c>
      <c r="B36" s="95">
        <f>(MAX(B$1:B35)+1)</f>
        <v>36</v>
      </c>
      <c r="C36" s="95" t="str">
        <f t="shared" si="1"/>
        <v>136</v>
      </c>
      <c r="D36" s="93">
        <f>VLOOKUP(C36,КПКВ!C:E,2,FALSE)</f>
        <v>3081</v>
      </c>
      <c r="E36" t="str">
        <f>VLOOKUP(C36,КПКВ!C:E,3,FALSE)</f>
        <v>Надання державної соціальної допомоги особам з інвалідністю з дитинства та дітям з інвалідністю</v>
      </c>
    </row>
    <row r="37" spans="1:5" x14ac:dyDescent="0.3">
      <c r="A37" s="95">
        <f t="shared" si="0"/>
        <v>1</v>
      </c>
      <c r="B37" s="95">
        <f>(MAX(B$1:B36)+1)</f>
        <v>37</v>
      </c>
      <c r="C37" s="95" t="str">
        <f t="shared" si="1"/>
        <v>137</v>
      </c>
      <c r="D37" s="93">
        <f>VLOOKUP(C37,КПКВ!C:E,2,FALSE)</f>
        <v>3082</v>
      </c>
      <c r="E37" t="str">
        <f>VLOOKUP(C37,КПКВ!C:E,3,FALSE)</f>
        <v>Надання державної соціальної допомоги особам, які не мають права на пенсію, та особам з інвалідністю, державної соціальної допомоги на догляд</v>
      </c>
    </row>
    <row r="38" spans="1:5" x14ac:dyDescent="0.3">
      <c r="A38" s="95">
        <f t="shared" si="0"/>
        <v>1</v>
      </c>
      <c r="B38" s="95">
        <f>(MAX(B$1:B37)+1)</f>
        <v>38</v>
      </c>
      <c r="C38" s="95" t="str">
        <f t="shared" si="1"/>
        <v>138</v>
      </c>
      <c r="D38" s="93">
        <f>VLOOKUP(C38,КПКВ!C:E,2,FALSE)</f>
        <v>3083</v>
      </c>
      <c r="E38" t="str">
        <f>VLOOKUP(C38,КПКВ!C:E,3,FALSE)</f>
        <v>Надання допомоги по догляду за особами з інвалідністю I чи II групи внаслідок психічного розладу</v>
      </c>
    </row>
    <row r="39" spans="1:5" x14ac:dyDescent="0.3">
      <c r="A39" s="95">
        <f t="shared" si="0"/>
        <v>1</v>
      </c>
      <c r="B39" s="95">
        <f>(MAX(B$1:B38)+1)</f>
        <v>39</v>
      </c>
      <c r="C39" s="95" t="str">
        <f t="shared" si="1"/>
        <v>139</v>
      </c>
      <c r="D39" s="93">
        <f>VLOOKUP(C39,КПКВ!C:E,2,FALSE)</f>
        <v>3084</v>
      </c>
      <c r="E39" t="str">
        <f>VLOOKUP(C39,КПКВ!C:E,3,FALSE)</f>
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</c>
    </row>
    <row r="40" spans="1:5" x14ac:dyDescent="0.3">
      <c r="A40" s="95">
        <f t="shared" si="0"/>
        <v>1</v>
      </c>
      <c r="B40" s="95">
        <f>(MAX(B$1:B39)+1)</f>
        <v>40</v>
      </c>
      <c r="C40" s="95" t="str">
        <f t="shared" si="1"/>
        <v>140</v>
      </c>
      <c r="D40" s="93">
        <f>VLOOKUP(C40,КПКВ!C:E,2,FALSE)</f>
        <v>3085</v>
      </c>
      <c r="E40" t="str">
        <f>VLOOKUP(C40,КПКВ!C:E,3,FALSE)</f>
        <v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v>
      </c>
    </row>
    <row r="41" spans="1:5" x14ac:dyDescent="0.3">
      <c r="A41" s="95">
        <f t="shared" si="0"/>
        <v>1</v>
      </c>
      <c r="B41" s="95">
        <f>(MAX(B$1:B40)+1)</f>
        <v>41</v>
      </c>
      <c r="C41" s="95" t="str">
        <f t="shared" si="1"/>
        <v>141</v>
      </c>
      <c r="D41" s="93">
        <f>VLOOKUP(C41,КПКВ!C:E,2,FALSE)</f>
        <v>3086</v>
      </c>
      <c r="E41" t="str">
        <f>VLOOKUP(C41,КПКВ!C:E,3,FALSE)</f>
        <v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v>
      </c>
    </row>
    <row r="42" spans="1:5" x14ac:dyDescent="0.3">
      <c r="A42" s="95">
        <f t="shared" si="0"/>
        <v>1</v>
      </c>
      <c r="B42" s="95">
        <f>(MAX(B$1:B41)+1)</f>
        <v>42</v>
      </c>
      <c r="C42" s="95" t="str">
        <f t="shared" si="1"/>
        <v>142</v>
      </c>
      <c r="D42" s="93">
        <f>VLOOKUP(C42,КПКВ!C:E,2,FALSE)</f>
        <v>3087</v>
      </c>
      <c r="E42" t="str">
        <f>VLOOKUP(C42,КПКВ!C:E,3,FALSE)</f>
        <v>Надання допомоги на дітей, які виховуються у багатодітних сім`ях</v>
      </c>
    </row>
    <row r="43" spans="1:5" x14ac:dyDescent="0.3">
      <c r="A43" s="95">
        <f t="shared" si="0"/>
        <v>1</v>
      </c>
      <c r="B43" s="95">
        <f>(MAX(B$1:B42)+1)</f>
        <v>43</v>
      </c>
      <c r="C43" s="95" t="str">
        <f t="shared" si="1"/>
        <v>143</v>
      </c>
      <c r="D43" s="93">
        <f>VLOOKUP(C43,КПКВ!C:E,2,FALSE)</f>
        <v>3104</v>
      </c>
      <c r="E43" t="str">
        <f>VLOOKUP(C43,КПКВ!C:E,3,FALSE)</f>
        <v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v>
      </c>
    </row>
    <row r="44" spans="1:5" x14ac:dyDescent="0.3">
      <c r="A44" s="95">
        <f t="shared" si="0"/>
        <v>1</v>
      </c>
      <c r="B44" s="95">
        <f>(MAX(B$1:B43)+1)</f>
        <v>44</v>
      </c>
      <c r="C44" s="95" t="str">
        <f t="shared" si="1"/>
        <v>144</v>
      </c>
      <c r="D44" s="93">
        <f>VLOOKUP(C44,КПКВ!C:E,2,FALSE)</f>
        <v>3112</v>
      </c>
      <c r="E44" t="str">
        <f>VLOOKUP(C44,КПКВ!C:E,3,FALSE)</f>
        <v>Заходи державної політики з питань дітей та їх соціального захисту</v>
      </c>
    </row>
    <row r="45" spans="1:5" x14ac:dyDescent="0.3">
      <c r="A45" s="95">
        <f t="shared" si="0"/>
        <v>1</v>
      </c>
      <c r="B45" s="95">
        <f>(MAX(B$1:B44)+1)</f>
        <v>45</v>
      </c>
      <c r="C45" s="95" t="str">
        <f t="shared" si="1"/>
        <v>145</v>
      </c>
      <c r="D45" s="93">
        <f>VLOOKUP(C45,КПКВ!C:E,2,FALSE)</f>
        <v>3121</v>
      </c>
      <c r="E45" t="str">
        <f>VLOOKUP(C45,КПКВ!C:E,3,FALSE)</f>
        <v>Утримання та забезпечення діяльності центрів соціальних служб для сім`ї, дітей та молоді</v>
      </c>
    </row>
    <row r="46" spans="1:5" x14ac:dyDescent="0.3">
      <c r="A46" s="95">
        <f t="shared" si="0"/>
        <v>1</v>
      </c>
      <c r="B46" s="95">
        <f>(MAX(B$1:B45)+1)</f>
        <v>46</v>
      </c>
      <c r="C46" s="95" t="str">
        <f t="shared" si="1"/>
        <v>146</v>
      </c>
      <c r="D46" s="93">
        <f>VLOOKUP(C46,КПКВ!C:E,2,FALSE)</f>
        <v>3140</v>
      </c>
      <c r="E46" t="str">
        <f>VLOOKUP(C46,КПКВ!C:E,3,FALSE)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</row>
    <row r="47" spans="1:5" x14ac:dyDescent="0.3">
      <c r="A47" s="95">
        <f t="shared" si="0"/>
        <v>1</v>
      </c>
      <c r="B47" s="95">
        <f>(MAX(B$1:B46)+1)</f>
        <v>47</v>
      </c>
      <c r="C47" s="95" t="str">
        <f t="shared" si="1"/>
        <v>147</v>
      </c>
      <c r="D47" s="93">
        <f>VLOOKUP(C47,КПКВ!C:E,2,FALSE)</f>
        <v>3160</v>
      </c>
      <c r="E47" t="str">
        <f>VLOOKUP(C47,КПКВ!C:E,3,FALSE)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</row>
    <row r="48" spans="1:5" x14ac:dyDescent="0.3">
      <c r="A48" s="95">
        <f t="shared" si="0"/>
        <v>1</v>
      </c>
      <c r="B48" s="95">
        <f>(MAX(B$1:B47)+1)</f>
        <v>48</v>
      </c>
      <c r="C48" s="95" t="str">
        <f t="shared" si="1"/>
        <v>148</v>
      </c>
      <c r="D48" s="93">
        <f>VLOOKUP(C48,КПКВ!C:E,2,FALSE)</f>
        <v>3191</v>
      </c>
      <c r="E48" t="str">
        <f>VLOOKUP(C48,КПКВ!C:E,3,FALSE)</f>
        <v>Інші видатки на соціальний захист ветеранів війни та праці</v>
      </c>
    </row>
    <row r="49" spans="1:5" x14ac:dyDescent="0.3">
      <c r="A49" s="95">
        <f t="shared" si="0"/>
        <v>1</v>
      </c>
      <c r="B49" s="95">
        <f>(MAX(B$1:B48)+1)</f>
        <v>49</v>
      </c>
      <c r="C49" s="95" t="str">
        <f t="shared" si="1"/>
        <v>149</v>
      </c>
      <c r="D49" s="93">
        <f>VLOOKUP(C49,КПКВ!C:E,2,FALSE)</f>
        <v>3192</v>
      </c>
      <c r="E49" t="str">
        <f>VLOOKUP(C49,КПКВ!C:E,3,FALSE)</f>
        <v>Надання фінансової підтримки громадським організаціям ветеранів і осіб з інвалідністю, діяльність яких має соціальну спрямованість</v>
      </c>
    </row>
    <row r="50" spans="1:5" x14ac:dyDescent="0.3">
      <c r="A50" s="95">
        <f t="shared" si="0"/>
        <v>1</v>
      </c>
      <c r="B50" s="95">
        <f>(MAX(B$1:B49)+1)</f>
        <v>50</v>
      </c>
      <c r="C50" s="95" t="str">
        <f t="shared" si="1"/>
        <v>150</v>
      </c>
      <c r="D50" s="93">
        <f>VLOOKUP(C50,КПКВ!C:E,2,FALSE)</f>
        <v>3210</v>
      </c>
      <c r="E50" t="str">
        <f>VLOOKUP(C50,КПКВ!C:E,3,FALSE)</f>
        <v>Організація та проведення громадських робіт</v>
      </c>
    </row>
    <row r="51" spans="1:5" x14ac:dyDescent="0.3">
      <c r="A51" s="95">
        <f t="shared" si="0"/>
        <v>1</v>
      </c>
      <c r="B51" s="95">
        <f>(MAX(B$1:B50)+1)</f>
        <v>51</v>
      </c>
      <c r="C51" s="95" t="str">
        <f t="shared" si="1"/>
        <v>151</v>
      </c>
      <c r="D51" s="93">
        <f>VLOOKUP(C51,КПКВ!C:E,2,FALSE)</f>
        <v>3230</v>
      </c>
      <c r="E51" t="str">
        <f>VLOOKUP(C51,КПКВ!C:E,3,FALSE)</f>
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v>
      </c>
    </row>
    <row r="52" spans="1:5" x14ac:dyDescent="0.3">
      <c r="A52" s="95">
        <f t="shared" si="0"/>
        <v>1</v>
      </c>
      <c r="B52" s="95">
        <f>(MAX(B$1:B51)+1)</f>
        <v>52</v>
      </c>
      <c r="C52" s="95" t="str">
        <f t="shared" si="1"/>
        <v>152</v>
      </c>
      <c r="D52" s="93">
        <f>VLOOKUP(C52,КПКВ!C:E,2,FALSE)</f>
        <v>3242</v>
      </c>
      <c r="E52" t="str">
        <f>VLOOKUP(C52,КПКВ!C:E,3,FALSE)</f>
        <v>Інші заходи у сфері соціального захисту і соціального забезпечення</v>
      </c>
    </row>
    <row r="53" spans="1:5" x14ac:dyDescent="0.3">
      <c r="A53" s="95">
        <f t="shared" si="0"/>
        <v>1</v>
      </c>
      <c r="B53" s="95">
        <f>(MAX(B$1:B52)+1)</f>
        <v>53</v>
      </c>
      <c r="C53" s="95" t="str">
        <f t="shared" si="1"/>
        <v>153</v>
      </c>
      <c r="D53" s="93">
        <f>VLOOKUP(C53,КПКВ!C:E,2,FALSE)</f>
        <v>4000</v>
      </c>
      <c r="E53" t="str">
        <f>VLOOKUP(C53,КПКВ!C:E,3,FALSE)</f>
        <v>Культура i мистецтво</v>
      </c>
    </row>
    <row r="54" spans="1:5" x14ac:dyDescent="0.3">
      <c r="A54" s="95">
        <f t="shared" si="0"/>
        <v>1</v>
      </c>
      <c r="B54" s="95">
        <f>(MAX(B$1:B53)+1)</f>
        <v>54</v>
      </c>
      <c r="C54" s="95" t="str">
        <f t="shared" si="1"/>
        <v>154</v>
      </c>
      <c r="D54" s="93">
        <f>VLOOKUP(C54,КПКВ!C:E,2,FALSE)</f>
        <v>4030</v>
      </c>
      <c r="E54" t="str">
        <f>VLOOKUP(C54,КПКВ!C:E,3,FALSE)</f>
        <v>Забезпечення діяльності бібліотек</v>
      </c>
    </row>
    <row r="55" spans="1:5" x14ac:dyDescent="0.3">
      <c r="A55" s="95">
        <f t="shared" si="0"/>
        <v>1</v>
      </c>
      <c r="B55" s="95">
        <f>(MAX(B$1:B54)+1)</f>
        <v>55</v>
      </c>
      <c r="C55" s="95" t="str">
        <f t="shared" si="1"/>
        <v>155</v>
      </c>
      <c r="D55" s="93">
        <f>VLOOKUP(C55,КПКВ!C:E,2,FALSE)</f>
        <v>4060</v>
      </c>
      <c r="E55" t="str">
        <f>VLOOKUP(C55,КПКВ!C:E,3,FALSE)</f>
        <v>Забезпечення діяльності палаців i будинків культури, клубів, центрів дозвілля та iнших клубних закладів</v>
      </c>
    </row>
    <row r="56" spans="1:5" x14ac:dyDescent="0.3">
      <c r="A56" s="95">
        <f t="shared" si="0"/>
        <v>1</v>
      </c>
      <c r="B56" s="95">
        <f>(MAX(B$1:B55)+1)</f>
        <v>56</v>
      </c>
      <c r="C56" s="95" t="str">
        <f t="shared" si="1"/>
        <v>156</v>
      </c>
      <c r="D56" s="93">
        <f>VLOOKUP(C56,КПКВ!C:E,2,FALSE)</f>
        <v>4081</v>
      </c>
      <c r="E56" t="str">
        <f>VLOOKUP(C56,КПКВ!C:E,3,FALSE)</f>
        <v>Забезпечення діяльності інших закладів в галузі культури і мистецтва</v>
      </c>
    </row>
    <row r="57" spans="1:5" x14ac:dyDescent="0.3">
      <c r="A57" s="95">
        <f t="shared" si="0"/>
        <v>1</v>
      </c>
      <c r="B57" s="95">
        <f>(MAX(B$1:B56)+1)</f>
        <v>57</v>
      </c>
      <c r="C57" s="95" t="str">
        <f t="shared" si="1"/>
        <v>157</v>
      </c>
      <c r="D57" s="93">
        <f>VLOOKUP(C57,КПКВ!C:E,2,FALSE)</f>
        <v>5000</v>
      </c>
      <c r="E57" t="str">
        <f>VLOOKUP(C57,КПКВ!C:E,3,FALSE)</f>
        <v>Фiзична культура i спорт</v>
      </c>
    </row>
    <row r="58" spans="1:5" x14ac:dyDescent="0.3">
      <c r="A58" s="95">
        <f t="shared" si="0"/>
        <v>1</v>
      </c>
      <c r="B58" s="95">
        <f>(MAX(B$1:B57)+1)</f>
        <v>58</v>
      </c>
      <c r="C58" s="95" t="str">
        <f t="shared" si="1"/>
        <v>158</v>
      </c>
      <c r="D58" s="93">
        <f>VLOOKUP(C58,КПКВ!C:E,2,FALSE)</f>
        <v>5011</v>
      </c>
      <c r="E58" t="str">
        <f>VLOOKUP(C58,КПКВ!C:E,3,FALSE)</f>
        <v>Проведення навчально-тренувальних зборів і змагань з олімпійських видів спорту</v>
      </c>
    </row>
    <row r="59" spans="1:5" x14ac:dyDescent="0.3">
      <c r="A59" s="95">
        <f t="shared" si="0"/>
        <v>1</v>
      </c>
      <c r="B59" s="95">
        <f>(MAX(B$1:B58)+1)</f>
        <v>59</v>
      </c>
      <c r="C59" s="95" t="str">
        <f t="shared" si="1"/>
        <v>159</v>
      </c>
      <c r="D59" s="93">
        <f>VLOOKUP(C59,КПКВ!C:E,2,FALSE)</f>
        <v>5012</v>
      </c>
      <c r="E59" t="str">
        <f>VLOOKUP(C59,КПКВ!C:E,3,FALSE)</f>
        <v>Проведення навчально-тренувальних зборів і змагань з неолімпійських видів спорту</v>
      </c>
    </row>
    <row r="60" spans="1:5" x14ac:dyDescent="0.3">
      <c r="A60" s="95">
        <f t="shared" si="0"/>
        <v>1</v>
      </c>
      <c r="B60" s="95">
        <f>(MAX(B$1:B59)+1)</f>
        <v>60</v>
      </c>
      <c r="C60" s="95" t="str">
        <f t="shared" si="1"/>
        <v>160</v>
      </c>
      <c r="D60" s="93">
        <f>VLOOKUP(C60,КПКВ!C:E,2,FALSE)</f>
        <v>5032</v>
      </c>
      <c r="E60" t="str">
        <f>VLOOKUP(C60,КПКВ!C:E,3,FALSE)</f>
        <v>Фінансова підтримка дитячо-юнацьких спортивних шкіл фізкультурно-спортивних товариств</v>
      </c>
    </row>
    <row r="61" spans="1:5" x14ac:dyDescent="0.3">
      <c r="A61" s="95">
        <f t="shared" si="0"/>
        <v>1</v>
      </c>
      <c r="B61" s="95">
        <f>(MAX(B$1:B60)+1)</f>
        <v>61</v>
      </c>
      <c r="C61" s="95" t="str">
        <f t="shared" si="1"/>
        <v>161</v>
      </c>
      <c r="D61" s="93">
        <f>VLOOKUP(C61,КПКВ!C:E,2,FALSE)</f>
        <v>5053</v>
      </c>
      <c r="E61" t="str">
        <f>VLOOKUP(C61,КПКВ!C:E,3,FALSE)</f>
        <v>Фінансова підтримка на утримання місцевих осередків (рад) всеукраїнських організацій фізкультурно-спортивної спрямованості</v>
      </c>
    </row>
    <row r="62" spans="1:5" x14ac:dyDescent="0.3">
      <c r="A62" s="95">
        <f t="shared" si="0"/>
        <v>1</v>
      </c>
      <c r="B62" s="95">
        <f>(MAX(B$1:B61)+1)</f>
        <v>62</v>
      </c>
      <c r="C62" s="95" t="str">
        <f t="shared" si="1"/>
        <v>162</v>
      </c>
      <c r="D62" s="93">
        <f>VLOOKUP(C62,КПКВ!C:E,2,FALSE)</f>
        <v>6000</v>
      </c>
      <c r="E62" t="str">
        <f>VLOOKUP(C62,КПКВ!C:E,3,FALSE)</f>
        <v>Житлово-комунальне господарство</v>
      </c>
    </row>
    <row r="63" spans="1:5" x14ac:dyDescent="0.3">
      <c r="A63" s="95">
        <f t="shared" si="0"/>
        <v>1</v>
      </c>
      <c r="B63" s="95">
        <f>(MAX(B$1:B62)+1)</f>
        <v>63</v>
      </c>
      <c r="C63" s="95" t="str">
        <f t="shared" si="1"/>
        <v>163</v>
      </c>
      <c r="D63" s="93">
        <f>VLOOKUP(C63,КПКВ!C:E,2,FALSE)</f>
        <v>6013</v>
      </c>
      <c r="E63" t="str">
        <f>VLOOKUP(C63,КПКВ!C:E,3,FALSE)</f>
        <v>Забезпечення діяльності водопровідно-каналізаційного господарства</v>
      </c>
    </row>
    <row r="64" spans="1:5" x14ac:dyDescent="0.3">
      <c r="A64" s="95">
        <f t="shared" si="0"/>
        <v>1</v>
      </c>
      <c r="B64" s="95">
        <f>(MAX(B$1:B63)+1)</f>
        <v>64</v>
      </c>
      <c r="C64" s="95" t="str">
        <f t="shared" si="1"/>
        <v>164</v>
      </c>
      <c r="D64" s="93">
        <f>VLOOKUP(C64,КПКВ!C:E,2,FALSE)</f>
        <v>6020</v>
      </c>
      <c r="E64" t="str">
        <f>VLOOKUP(C64,КПКВ!C:E,3,FALSE)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</row>
    <row r="65" spans="1:5" x14ac:dyDescent="0.3">
      <c r="A65" s="95">
        <f t="shared" si="0"/>
        <v>1</v>
      </c>
      <c r="B65" s="95">
        <f>(MAX(B$1:B64)+1)</f>
        <v>65</v>
      </c>
      <c r="C65" s="95" t="str">
        <f t="shared" si="1"/>
        <v>165</v>
      </c>
      <c r="D65" s="93">
        <f>VLOOKUP(C65,КПКВ!C:E,2,FALSE)</f>
        <v>6030</v>
      </c>
      <c r="E65" t="str">
        <f>VLOOKUP(C65,КПКВ!C:E,3,FALSE)</f>
        <v>Організація благоустрою населених пунктів</v>
      </c>
    </row>
    <row r="66" spans="1:5" x14ac:dyDescent="0.3">
      <c r="A66" s="95">
        <f t="shared" si="0"/>
        <v>1</v>
      </c>
      <c r="B66" s="95">
        <f>(MAX(B$1:B65)+1)</f>
        <v>66</v>
      </c>
      <c r="C66" s="95" t="str">
        <f t="shared" si="1"/>
        <v>166</v>
      </c>
      <c r="D66" s="93">
        <f>VLOOKUP(C66,КПКВ!C:E,2,FALSE)</f>
        <v>6082</v>
      </c>
      <c r="E66" t="str">
        <f>VLOOKUP(C66,КПКВ!C:E,3,FALSE)</f>
        <v>Придбання житла для окремих категорій населення відповідно до законодавства</v>
      </c>
    </row>
    <row r="67" spans="1:5" x14ac:dyDescent="0.3">
      <c r="A67" s="95">
        <f t="shared" ref="A67:A90" si="2">A66</f>
        <v>1</v>
      </c>
      <c r="B67" s="95">
        <f>(MAX(B$1:B66)+1)</f>
        <v>67</v>
      </c>
      <c r="C67" s="95" t="str">
        <f t="shared" ref="C67:C90" si="3">A67&amp;B67</f>
        <v>167</v>
      </c>
      <c r="D67" s="93">
        <f>VLOOKUP(C67,КПКВ!C:E,2,FALSE)</f>
        <v>6083</v>
      </c>
      <c r="E67" t="str">
        <f>VLOOKUP(C67,КПКВ!C:E,3,FALSE)</f>
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</c>
    </row>
    <row r="68" spans="1:5" x14ac:dyDescent="0.3">
      <c r="A68" s="95">
        <f t="shared" si="2"/>
        <v>1</v>
      </c>
      <c r="B68" s="95">
        <f>(MAX(B$1:B67)+1)</f>
        <v>68</v>
      </c>
      <c r="C68" s="95" t="str">
        <f t="shared" si="3"/>
        <v>168</v>
      </c>
      <c r="D68" s="93">
        <f>VLOOKUP(C68,КПКВ!C:E,2,FALSE)</f>
        <v>7000</v>
      </c>
      <c r="E68" t="str">
        <f>VLOOKUP(C68,КПКВ!C:E,3,FALSE)</f>
        <v>Економічна діяльність</v>
      </c>
    </row>
    <row r="69" spans="1:5" x14ac:dyDescent="0.3">
      <c r="A69" s="95">
        <f t="shared" si="2"/>
        <v>1</v>
      </c>
      <c r="B69" s="95">
        <f>(MAX(B$1:B68)+1)</f>
        <v>69</v>
      </c>
      <c r="C69" s="95" t="str">
        <f t="shared" si="3"/>
        <v>169</v>
      </c>
      <c r="D69" s="93">
        <f>VLOOKUP(C69,КПКВ!C:E,2,FALSE)</f>
        <v>7110</v>
      </c>
      <c r="E69" t="str">
        <f>VLOOKUP(C69,КПКВ!C:E,3,FALSE)</f>
        <v>Реалізація програм в галузі сільського господарства</v>
      </c>
    </row>
    <row r="70" spans="1:5" x14ac:dyDescent="0.3">
      <c r="A70" s="95">
        <f t="shared" si="2"/>
        <v>1</v>
      </c>
      <c r="B70" s="95">
        <f>(MAX(B$1:B69)+1)</f>
        <v>70</v>
      </c>
      <c r="C70" s="95" t="str">
        <f t="shared" si="3"/>
        <v>170</v>
      </c>
      <c r="D70" s="93">
        <f>VLOOKUP(C70,КПКВ!C:E,2,FALSE)</f>
        <v>7130</v>
      </c>
      <c r="E70" t="str">
        <f>VLOOKUP(C70,КПКВ!C:E,3,FALSE)</f>
        <v>Здійснення заходів із землеустрою</v>
      </c>
    </row>
    <row r="71" spans="1:5" x14ac:dyDescent="0.3">
      <c r="A71" s="95">
        <f t="shared" si="2"/>
        <v>1</v>
      </c>
      <c r="B71" s="95">
        <f>(MAX(B$1:B70)+1)</f>
        <v>71</v>
      </c>
      <c r="C71" s="95" t="str">
        <f t="shared" si="3"/>
        <v>171</v>
      </c>
      <c r="D71" s="93">
        <f>VLOOKUP(C71,КПКВ!C:E,2,FALSE)</f>
        <v>7310</v>
      </c>
      <c r="E71" t="str">
        <f>VLOOKUP(C71,КПКВ!C:E,3,FALSE)</f>
        <v>Будівництво об`єктів житлово-комунального господарства</v>
      </c>
    </row>
    <row r="72" spans="1:5" x14ac:dyDescent="0.3">
      <c r="A72" s="95">
        <f t="shared" si="2"/>
        <v>1</v>
      </c>
      <c r="B72" s="95">
        <f>(MAX(B$1:B71)+1)</f>
        <v>72</v>
      </c>
      <c r="C72" s="95" t="str">
        <f t="shared" si="3"/>
        <v>172</v>
      </c>
      <c r="D72" s="93">
        <v>7321</v>
      </c>
      <c r="E72" t="s">
        <v>434</v>
      </c>
    </row>
    <row r="73" spans="1:5" x14ac:dyDescent="0.3">
      <c r="A73" s="95">
        <f t="shared" si="2"/>
        <v>1</v>
      </c>
      <c r="B73" s="95">
        <f>(MAX(B$1:B72)+1)</f>
        <v>73</v>
      </c>
      <c r="C73" s="95" t="str">
        <f t="shared" si="3"/>
        <v>173</v>
      </c>
      <c r="D73" s="93">
        <f>VLOOKUP(C73,КПКВ!C:E,2,FALSE)</f>
        <v>7350</v>
      </c>
      <c r="E73" t="str">
        <f>VLOOKUP(C73,КПКВ!C:E,3,FALSE)</f>
        <v>Розроблення схем планування та забудови територій (містобудівної документації)</v>
      </c>
    </row>
    <row r="74" spans="1:5" x14ac:dyDescent="0.3">
      <c r="A74" s="95">
        <f t="shared" si="2"/>
        <v>1</v>
      </c>
      <c r="B74" s="95">
        <f>(MAX(B$1:B73)+1)</f>
        <v>74</v>
      </c>
      <c r="C74" s="95" t="str">
        <f t="shared" si="3"/>
        <v>174</v>
      </c>
      <c r="D74" s="93">
        <f>VLOOKUP(C74,КПКВ!C:E,2,FALSE)</f>
        <v>7363</v>
      </c>
      <c r="E74" t="str">
        <f>VLOOKUP(C74,КПКВ!C:E,3,FALSE)</f>
        <v>Виконання інвестиційних проектів в рамках здійснення заходів щодо соціально-економічного розвитку окремих територій</v>
      </c>
    </row>
    <row r="75" spans="1:5" x14ac:dyDescent="0.3">
      <c r="A75" s="95">
        <f t="shared" si="2"/>
        <v>1</v>
      </c>
      <c r="B75" s="95">
        <f>(MAX(B$1:B74)+1)</f>
        <v>75</v>
      </c>
      <c r="C75" s="95" t="str">
        <f t="shared" si="3"/>
        <v>175</v>
      </c>
      <c r="D75" s="93">
        <f>VLOOKUP(C75,КПКВ!C:E,2,FALSE)</f>
        <v>7367</v>
      </c>
      <c r="E75" t="str">
        <f>VLOOKUP(C75,КПКВ!C:E,3,FALSE)</f>
        <v>Виконання інвестиційних проектів в рамках реалізації заходів, спрямованих на розвиток системи охорони здоров`я у сільській місцевості</v>
      </c>
    </row>
    <row r="76" spans="1:5" x14ac:dyDescent="0.3">
      <c r="A76" s="95">
        <f t="shared" si="2"/>
        <v>1</v>
      </c>
      <c r="B76" s="95">
        <f>(MAX(B$1:B75)+1)</f>
        <v>76</v>
      </c>
      <c r="C76" s="95" t="str">
        <f t="shared" si="3"/>
        <v>176</v>
      </c>
      <c r="D76" s="93">
        <f>VLOOKUP(C76,КПКВ!C:E,2,FALSE)</f>
        <v>7461</v>
      </c>
      <c r="E76" t="str">
        <f>VLOOKUP(C76,КПКВ!C:E,3,FALSE)</f>
        <v>Утримання та розвиток автомобільних доріг та дорожньої інфраструктури за рахунок коштів місцевого бюджету</v>
      </c>
    </row>
    <row r="77" spans="1:5" x14ac:dyDescent="0.3">
      <c r="A77" s="95">
        <f t="shared" si="2"/>
        <v>1</v>
      </c>
      <c r="B77" s="95">
        <f>(MAX(B$1:B76)+1)</f>
        <v>77</v>
      </c>
      <c r="C77" s="95" t="str">
        <f t="shared" si="3"/>
        <v>177</v>
      </c>
      <c r="D77" s="93">
        <f>VLOOKUP(C77,КПКВ!C:E,2,FALSE)</f>
        <v>7610</v>
      </c>
      <c r="E77" t="str">
        <f>VLOOKUP(C77,КПКВ!C:E,3,FALSE)</f>
        <v>Сприяння розвитку малого та середнього підприємництва</v>
      </c>
    </row>
    <row r="78" spans="1:5" x14ac:dyDescent="0.3">
      <c r="A78" s="95">
        <f t="shared" si="2"/>
        <v>1</v>
      </c>
      <c r="B78" s="95">
        <f>(MAX(B$1:B77)+1)</f>
        <v>78</v>
      </c>
      <c r="C78" s="95" t="str">
        <f t="shared" si="3"/>
        <v>178</v>
      </c>
      <c r="D78" s="93">
        <f>VLOOKUP(C78,КПКВ!C:E,2,FALSE)</f>
        <v>7670</v>
      </c>
      <c r="E78" t="str">
        <f>VLOOKUP(C78,КПКВ!C:E,3,FALSE)</f>
        <v>Внески до статутного капіталу суб`єктів господарювання</v>
      </c>
    </row>
    <row r="79" spans="1:5" x14ac:dyDescent="0.3">
      <c r="A79" s="95">
        <f t="shared" si="2"/>
        <v>1</v>
      </c>
      <c r="B79" s="95">
        <f>(MAX(B$1:B78)+1)</f>
        <v>79</v>
      </c>
      <c r="C79" s="95" t="str">
        <f t="shared" si="3"/>
        <v>179</v>
      </c>
      <c r="D79" s="93">
        <f>VLOOKUP(C79,КПКВ!C:E,2,FALSE)</f>
        <v>7693</v>
      </c>
      <c r="E79" t="str">
        <f>VLOOKUP(C79,КПКВ!C:E,3,FALSE)</f>
        <v>Інші заходи, пов`язані з економічною діяльністю</v>
      </c>
    </row>
    <row r="80" spans="1:5" x14ac:dyDescent="0.3">
      <c r="A80" s="95">
        <f t="shared" si="2"/>
        <v>1</v>
      </c>
      <c r="B80" s="95">
        <f>(MAX(B$1:B79)+1)</f>
        <v>80</v>
      </c>
      <c r="C80" s="95" t="str">
        <f t="shared" si="3"/>
        <v>180</v>
      </c>
      <c r="D80" s="93">
        <f>VLOOKUP(C80,КПКВ!C:E,2,FALSE)</f>
        <v>8000</v>
      </c>
      <c r="E80" t="str">
        <f>VLOOKUP(C80,КПКВ!C:E,3,FALSE)</f>
        <v>Інша діяльність</v>
      </c>
    </row>
    <row r="81" spans="1:5" x14ac:dyDescent="0.3">
      <c r="A81" s="95">
        <f t="shared" si="2"/>
        <v>1</v>
      </c>
      <c r="B81" s="95">
        <f>(MAX(B$1:B80)+1)</f>
        <v>81</v>
      </c>
      <c r="C81" s="95" t="str">
        <f t="shared" si="3"/>
        <v>181</v>
      </c>
      <c r="D81" s="93">
        <f>VLOOKUP(C81,КПКВ!C:E,2,FALSE)</f>
        <v>8110</v>
      </c>
      <c r="E81" t="str">
        <f>VLOOKUP(C81,КПКВ!C:E,3,FALSE)</f>
        <v>Заходи із запобігання та ліквідації надзвичайних ситуацій та наслідків стихійного лиха</v>
      </c>
    </row>
    <row r="82" spans="1:5" x14ac:dyDescent="0.3">
      <c r="A82" s="95">
        <f t="shared" si="2"/>
        <v>1</v>
      </c>
      <c r="B82" s="95">
        <f>(MAX(B$1:B81)+1)</f>
        <v>82</v>
      </c>
      <c r="C82" s="95" t="str">
        <f t="shared" si="3"/>
        <v>182</v>
      </c>
      <c r="D82" s="93">
        <f>VLOOKUP(C82,КПКВ!C:E,2,FALSE)</f>
        <v>8130</v>
      </c>
      <c r="E82" t="str">
        <f>VLOOKUP(C82,КПКВ!C:E,3,FALSE)</f>
        <v>Забезпечення діяльності місцевої пожежної охорони</v>
      </c>
    </row>
    <row r="83" spans="1:5" x14ac:dyDescent="0.3">
      <c r="A83" s="95">
        <f t="shared" si="2"/>
        <v>1</v>
      </c>
      <c r="B83" s="95">
        <f>(MAX(B$1:B82)+1)</f>
        <v>83</v>
      </c>
      <c r="C83" s="95" t="str">
        <f t="shared" si="3"/>
        <v>183</v>
      </c>
      <c r="D83" s="93">
        <f>VLOOKUP(C83,КПКВ!C:E,2,FALSE)</f>
        <v>8340</v>
      </c>
      <c r="E83" t="str">
        <f>VLOOKUP(C83,КПКВ!C:E,3,FALSE)</f>
        <v>Природоохоронні заходи за рахунок цільових фондів</v>
      </c>
    </row>
    <row r="84" spans="1:5" x14ac:dyDescent="0.3">
      <c r="A84" s="95">
        <f t="shared" si="2"/>
        <v>1</v>
      </c>
      <c r="B84" s="95">
        <f>(MAX(B$1:B83)+1)</f>
        <v>84</v>
      </c>
      <c r="C84" s="95" t="str">
        <f t="shared" si="3"/>
        <v>184</v>
      </c>
      <c r="D84" s="93">
        <f>VLOOKUP(C84,КПКВ!C:E,2,FALSE)</f>
        <v>8410</v>
      </c>
      <c r="E84" t="str">
        <f>VLOOKUP(C84,КПКВ!C:E,3,FALSE)</f>
        <v>Фінансова підтримка засобів масової інформації</v>
      </c>
    </row>
    <row r="85" spans="1:5" x14ac:dyDescent="0.3">
      <c r="A85" s="95">
        <f t="shared" si="2"/>
        <v>1</v>
      </c>
      <c r="B85" s="95">
        <f>(MAX(B$1:B84)+1)</f>
        <v>85</v>
      </c>
      <c r="C85" s="95" t="str">
        <f t="shared" si="3"/>
        <v>185</v>
      </c>
      <c r="D85" s="93">
        <f>VLOOKUP(C85,КПКВ!C:E,2,FALSE)</f>
        <v>8700</v>
      </c>
      <c r="E85" t="str">
        <f>VLOOKUP(C85,КПКВ!C:E,3,FALSE)</f>
        <v>Резервний фонд</v>
      </c>
    </row>
    <row r="86" spans="1:5" x14ac:dyDescent="0.3">
      <c r="A86" s="95">
        <f t="shared" si="2"/>
        <v>1</v>
      </c>
      <c r="B86" s="95">
        <f>(MAX(B$1:B85)+1)</f>
        <v>86</v>
      </c>
      <c r="C86" s="95" t="str">
        <f t="shared" si="3"/>
        <v>186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1</v>
      </c>
      <c r="B87" s="95">
        <f>(MAX(B$1:B86)+1)</f>
        <v>87</v>
      </c>
      <c r="C87" s="95" t="str">
        <f t="shared" si="3"/>
        <v>187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1</v>
      </c>
      <c r="B88" s="95">
        <f>(MAX(B$1:B87)+1)</f>
        <v>88</v>
      </c>
      <c r="C88" s="95" t="str">
        <f t="shared" si="3"/>
        <v>188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1</v>
      </c>
      <c r="B89" s="95">
        <f>(MAX(B$1:B88)+1)</f>
        <v>89</v>
      </c>
      <c r="C89" s="95" t="str">
        <f t="shared" si="3"/>
        <v>189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1</v>
      </c>
      <c r="B90" s="95">
        <f>(MAX(B$1:B89)+1)</f>
        <v>90</v>
      </c>
      <c r="C90" s="95" t="str">
        <f t="shared" si="3"/>
        <v>190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ref="A91:A151" si="4">A90</f>
        <v>1</v>
      </c>
      <c r="B91" s="95">
        <f>(MAX(B$1:B90)+1)</f>
        <v>91</v>
      </c>
      <c r="C91" s="95" t="str">
        <f t="shared" ref="C91:C151" si="5">A91&amp;B91</f>
        <v>191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4"/>
        <v>1</v>
      </c>
      <c r="B92" s="95">
        <f>(MAX(B$1:B91)+1)</f>
        <v>92</v>
      </c>
      <c r="C92" s="95" t="str">
        <f t="shared" si="5"/>
        <v>192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4"/>
        <v>1</v>
      </c>
      <c r="B93" s="95">
        <f>(MAX(B$1:B92)+1)</f>
        <v>93</v>
      </c>
      <c r="C93" s="95" t="str">
        <f t="shared" si="5"/>
        <v>193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4"/>
        <v>1</v>
      </c>
      <c r="B94" s="95">
        <f>(MAX(B$1:B93)+1)</f>
        <v>94</v>
      </c>
      <c r="C94" s="95" t="str">
        <f t="shared" si="5"/>
        <v>194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4"/>
        <v>1</v>
      </c>
      <c r="B95" s="95">
        <f>(MAX(B$1:B94)+1)</f>
        <v>95</v>
      </c>
      <c r="C95" s="95" t="str">
        <f t="shared" si="5"/>
        <v>195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4"/>
        <v>1</v>
      </c>
      <c r="B96" s="95">
        <f>(MAX(B$1:B95)+1)</f>
        <v>96</v>
      </c>
      <c r="C96" s="95" t="str">
        <f t="shared" si="5"/>
        <v>196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4"/>
        <v>1</v>
      </c>
      <c r="B97" s="95">
        <f>(MAX(B$1:B96)+1)</f>
        <v>97</v>
      </c>
      <c r="C97" s="95" t="str">
        <f t="shared" si="5"/>
        <v>197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4"/>
        <v>1</v>
      </c>
      <c r="B98" s="95">
        <f>(MAX(B$1:B97)+1)</f>
        <v>98</v>
      </c>
      <c r="C98" s="95" t="str">
        <f t="shared" si="5"/>
        <v>198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4"/>
        <v>1</v>
      </c>
      <c r="B99" s="95">
        <f>(MAX(B$1:B98)+1)</f>
        <v>99</v>
      </c>
      <c r="C99" s="95" t="str">
        <f t="shared" si="5"/>
        <v>199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4"/>
        <v>1</v>
      </c>
      <c r="B100" s="95">
        <f>(MAX(B$1:B99)+1)</f>
        <v>100</v>
      </c>
      <c r="C100" s="95" t="str">
        <f t="shared" si="5"/>
        <v>1100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4"/>
        <v>1</v>
      </c>
      <c r="B101" s="95">
        <f>(MAX(B$1:B100)+1)</f>
        <v>101</v>
      </c>
      <c r="C101" s="95" t="str">
        <f t="shared" si="5"/>
        <v>1101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4"/>
        <v>1</v>
      </c>
      <c r="B102" s="95">
        <f>(MAX(B$1:B101)+1)</f>
        <v>102</v>
      </c>
      <c r="C102" s="95" t="str">
        <f t="shared" si="5"/>
        <v>1102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4"/>
        <v>1</v>
      </c>
      <c r="B103" s="95">
        <f>(MAX(B$1:B102)+1)</f>
        <v>103</v>
      </c>
      <c r="C103" s="95" t="str">
        <f t="shared" si="5"/>
        <v>1103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4"/>
        <v>1</v>
      </c>
      <c r="B104" s="95">
        <f>(MAX(B$1:B103)+1)</f>
        <v>104</v>
      </c>
      <c r="C104" s="95" t="str">
        <f t="shared" si="5"/>
        <v>1104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4"/>
        <v>1</v>
      </c>
      <c r="B105" s="95">
        <f>(MAX(B$1:B104)+1)</f>
        <v>105</v>
      </c>
      <c r="C105" s="95" t="str">
        <f t="shared" si="5"/>
        <v>1105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4"/>
        <v>1</v>
      </c>
      <c r="B106" s="95">
        <f>(MAX(B$1:B105)+1)</f>
        <v>106</v>
      </c>
      <c r="C106" s="95" t="str">
        <f t="shared" si="5"/>
        <v>1106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4"/>
        <v>1</v>
      </c>
      <c r="B107" s="95">
        <f>(MAX(B$1:B106)+1)</f>
        <v>107</v>
      </c>
      <c r="C107" s="95" t="str">
        <f t="shared" si="5"/>
        <v>1107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4"/>
        <v>1</v>
      </c>
      <c r="B108" s="95">
        <f>(MAX(B$1:B107)+1)</f>
        <v>108</v>
      </c>
      <c r="C108" s="95" t="str">
        <f t="shared" si="5"/>
        <v>1108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4"/>
        <v>1</v>
      </c>
      <c r="B109" s="95">
        <f>(MAX(B$1:B108)+1)</f>
        <v>109</v>
      </c>
      <c r="C109" s="95" t="str">
        <f t="shared" si="5"/>
        <v>1109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4"/>
        <v>1</v>
      </c>
      <c r="B110" s="95">
        <f>(MAX(B$1:B109)+1)</f>
        <v>110</v>
      </c>
      <c r="C110" s="95" t="str">
        <f t="shared" si="5"/>
        <v>1110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4"/>
        <v>1</v>
      </c>
      <c r="B111" s="95">
        <f>(MAX(B$1:B110)+1)</f>
        <v>111</v>
      </c>
      <c r="C111" s="95" t="str">
        <f t="shared" si="5"/>
        <v>1111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4"/>
        <v>1</v>
      </c>
      <c r="B112" s="95">
        <f>(MAX(B$1:B111)+1)</f>
        <v>112</v>
      </c>
      <c r="C112" s="95" t="str">
        <f t="shared" si="5"/>
        <v>1112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4"/>
        <v>1</v>
      </c>
      <c r="B113" s="95">
        <f>(MAX(B$1:B112)+1)</f>
        <v>113</v>
      </c>
      <c r="C113" s="95" t="str">
        <f t="shared" si="5"/>
        <v>1113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4"/>
        <v>1</v>
      </c>
      <c r="B114" s="95">
        <f>(MAX(B$1:B113)+1)</f>
        <v>114</v>
      </c>
      <c r="C114" s="95" t="str">
        <f t="shared" si="5"/>
        <v>1114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4"/>
        <v>1</v>
      </c>
      <c r="B115" s="95">
        <f>(MAX(B$1:B114)+1)</f>
        <v>115</v>
      </c>
      <c r="C115" s="95" t="str">
        <f t="shared" si="5"/>
        <v>1115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4"/>
        <v>1</v>
      </c>
      <c r="B116" s="95">
        <f>(MAX(B$1:B115)+1)</f>
        <v>116</v>
      </c>
      <c r="C116" s="95" t="str">
        <f t="shared" si="5"/>
        <v>1116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4"/>
        <v>1</v>
      </c>
      <c r="B117" s="95">
        <f>(MAX(B$1:B116)+1)</f>
        <v>117</v>
      </c>
      <c r="C117" s="95" t="str">
        <f t="shared" si="5"/>
        <v>1117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4"/>
        <v>1</v>
      </c>
      <c r="B118" s="95">
        <f>(MAX(B$1:B117)+1)</f>
        <v>118</v>
      </c>
      <c r="C118" s="95" t="str">
        <f t="shared" si="5"/>
        <v>1118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4"/>
        <v>1</v>
      </c>
      <c r="B119" s="95">
        <f>(MAX(B$1:B118)+1)</f>
        <v>119</v>
      </c>
      <c r="C119" s="95" t="str">
        <f t="shared" si="5"/>
        <v>1119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4"/>
        <v>1</v>
      </c>
      <c r="B120" s="95">
        <f>(MAX(B$1:B119)+1)</f>
        <v>120</v>
      </c>
      <c r="C120" s="95" t="str">
        <f t="shared" si="5"/>
        <v>1120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4"/>
        <v>1</v>
      </c>
      <c r="B121" s="95">
        <f>(MAX(B$1:B120)+1)</f>
        <v>121</v>
      </c>
      <c r="C121" s="95" t="str">
        <f t="shared" si="5"/>
        <v>1121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4"/>
        <v>1</v>
      </c>
      <c r="B122" s="95">
        <f>(MAX(B$1:B121)+1)</f>
        <v>122</v>
      </c>
      <c r="C122" s="95" t="str">
        <f t="shared" si="5"/>
        <v>1122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4"/>
        <v>1</v>
      </c>
      <c r="B123" s="95">
        <f>(MAX(B$1:B122)+1)</f>
        <v>123</v>
      </c>
      <c r="C123" s="95" t="str">
        <f t="shared" si="5"/>
        <v>1123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4"/>
        <v>1</v>
      </c>
      <c r="B124" s="95">
        <f>(MAX(B$1:B123)+1)</f>
        <v>124</v>
      </c>
      <c r="C124" s="95" t="str">
        <f t="shared" si="5"/>
        <v>1124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4"/>
        <v>1</v>
      </c>
      <c r="B125" s="95">
        <f>(MAX(B$1:B124)+1)</f>
        <v>125</v>
      </c>
      <c r="C125" s="95" t="str">
        <f t="shared" si="5"/>
        <v>1125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4"/>
        <v>1</v>
      </c>
      <c r="B126" s="95">
        <f>(MAX(B$1:B125)+1)</f>
        <v>126</v>
      </c>
      <c r="C126" s="95" t="str">
        <f t="shared" si="5"/>
        <v>1126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4"/>
        <v>1</v>
      </c>
      <c r="B127" s="95">
        <f>(MAX(B$1:B126)+1)</f>
        <v>127</v>
      </c>
      <c r="C127" s="95" t="str">
        <f t="shared" si="5"/>
        <v>1127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4"/>
        <v>1</v>
      </c>
      <c r="B128" s="95">
        <f>(MAX(B$1:B127)+1)</f>
        <v>128</v>
      </c>
      <c r="C128" s="95" t="str">
        <f t="shared" si="5"/>
        <v>1128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4"/>
        <v>1</v>
      </c>
      <c r="B129" s="95">
        <f>(MAX(B$1:B128)+1)</f>
        <v>129</v>
      </c>
      <c r="C129" s="95" t="str">
        <f t="shared" si="5"/>
        <v>1129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4"/>
        <v>1</v>
      </c>
      <c r="B130" s="95">
        <f>(MAX(B$1:B129)+1)</f>
        <v>130</v>
      </c>
      <c r="C130" s="95" t="str">
        <f t="shared" si="5"/>
        <v>1130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si="4"/>
        <v>1</v>
      </c>
      <c r="B131" s="95">
        <f>(MAX(B$1:B130)+1)</f>
        <v>131</v>
      </c>
      <c r="C131" s="95" t="str">
        <f t="shared" si="5"/>
        <v>1131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1</v>
      </c>
      <c r="B132" s="95">
        <f>(MAX(B$1:B131)+1)</f>
        <v>132</v>
      </c>
      <c r="C132" s="95" t="str">
        <f t="shared" si="5"/>
        <v>1132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1</v>
      </c>
      <c r="B133" s="95">
        <f>(MAX(B$1:B132)+1)</f>
        <v>133</v>
      </c>
      <c r="C133" s="95" t="str">
        <f t="shared" si="5"/>
        <v>1133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1</v>
      </c>
      <c r="B134" s="95">
        <f>(MAX(B$1:B133)+1)</f>
        <v>134</v>
      </c>
      <c r="C134" s="95" t="str">
        <f t="shared" si="5"/>
        <v>1134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1</v>
      </c>
      <c r="B135" s="95">
        <f>(MAX(B$1:B134)+1)</f>
        <v>135</v>
      </c>
      <c r="C135" s="95" t="str">
        <f t="shared" si="5"/>
        <v>1135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1</v>
      </c>
      <c r="B136" s="95">
        <f>(MAX(B$1:B135)+1)</f>
        <v>136</v>
      </c>
      <c r="C136" s="95" t="str">
        <f t="shared" si="5"/>
        <v>1136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1</v>
      </c>
      <c r="B137" s="95">
        <f>(MAX(B$1:B136)+1)</f>
        <v>137</v>
      </c>
      <c r="C137" s="95" t="str">
        <f t="shared" si="5"/>
        <v>1137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1</v>
      </c>
      <c r="B138" s="95">
        <f>(MAX(B$1:B137)+1)</f>
        <v>138</v>
      </c>
      <c r="C138" s="95" t="str">
        <f t="shared" si="5"/>
        <v>1138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1</v>
      </c>
      <c r="B139" s="95">
        <f>(MAX(B$1:B138)+1)</f>
        <v>139</v>
      </c>
      <c r="C139" s="95" t="str">
        <f t="shared" si="5"/>
        <v>1139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1</v>
      </c>
      <c r="B140" s="95">
        <f>(MAX(B$1:B139)+1)</f>
        <v>140</v>
      </c>
      <c r="C140" s="95" t="str">
        <f t="shared" si="5"/>
        <v>1140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1</v>
      </c>
      <c r="B141" s="95">
        <f>(MAX(B$1:B140)+1)</f>
        <v>141</v>
      </c>
      <c r="C141" s="95" t="str">
        <f t="shared" si="5"/>
        <v>1141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1</v>
      </c>
      <c r="B142" s="95">
        <f>(MAX(B$1:B141)+1)</f>
        <v>142</v>
      </c>
      <c r="C142" s="95" t="str">
        <f t="shared" si="5"/>
        <v>1142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1</v>
      </c>
      <c r="B143" s="95">
        <f>(MAX(B$1:B142)+1)</f>
        <v>143</v>
      </c>
      <c r="C143" s="95" t="str">
        <f t="shared" si="5"/>
        <v>1143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1</v>
      </c>
      <c r="B144" s="95">
        <f>(MAX(B$1:B143)+1)</f>
        <v>144</v>
      </c>
      <c r="C144" s="95" t="str">
        <f t="shared" si="5"/>
        <v>1144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1</v>
      </c>
      <c r="B145" s="95">
        <f>(MAX(B$1:B144)+1)</f>
        <v>145</v>
      </c>
      <c r="C145" s="95" t="str">
        <f t="shared" si="5"/>
        <v>1145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1</v>
      </c>
      <c r="B146" s="95">
        <f>(MAX(B$1:B145)+1)</f>
        <v>146</v>
      </c>
      <c r="C146" s="95" t="str">
        <f t="shared" si="5"/>
        <v>1146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1</v>
      </c>
      <c r="B147" s="95">
        <f>(MAX(B$1:B146)+1)</f>
        <v>147</v>
      </c>
      <c r="C147" s="95" t="str">
        <f t="shared" si="5"/>
        <v>1147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1</v>
      </c>
      <c r="B148" s="95">
        <f>(MAX(B$1:B147)+1)</f>
        <v>148</v>
      </c>
      <c r="C148" s="95" t="str">
        <f t="shared" si="5"/>
        <v>1148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1</v>
      </c>
      <c r="B149" s="95">
        <f>(MAX(B$1:B148)+1)</f>
        <v>149</v>
      </c>
      <c r="C149" s="95" t="str">
        <f t="shared" si="5"/>
        <v>1149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1</v>
      </c>
      <c r="B150" s="95">
        <f>(MAX(B$1:B149)+1)</f>
        <v>150</v>
      </c>
      <c r="C150" s="95" t="str">
        <f t="shared" si="5"/>
        <v>1150</v>
      </c>
      <c r="D150" s="93" t="e">
        <f>VLOOKUP(C150,КПКВ!C:E,2,FALSE)</f>
        <v>#N/A</v>
      </c>
      <c r="E150" t="e">
        <f>VLOOKUP(C150,КПКВ!C:E,3,FALSE)</f>
        <v>#N/A</v>
      </c>
    </row>
    <row r="151" spans="1:5" x14ac:dyDescent="0.3">
      <c r="A151" s="95">
        <f t="shared" si="4"/>
        <v>1</v>
      </c>
      <c r="B151" s="95">
        <f>(MAX(B$1:B150)+1)</f>
        <v>151</v>
      </c>
      <c r="C151" s="95" t="str">
        <f t="shared" si="5"/>
        <v>1151</v>
      </c>
      <c r="D151" s="93" t="e">
        <f>VLOOKUP(C151,КПКВ!C:E,2,FALSE)</f>
        <v>#N/A</v>
      </c>
      <c r="E151" t="e">
        <f>VLOOKUP(C151,КПКВ!C:E,3,FALSE)</f>
        <v>#N/A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opLeftCell="A7"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2</v>
      </c>
      <c r="B1" s="95">
        <v>1</v>
      </c>
      <c r="C1" s="95" t="str">
        <f>A1&amp;B1</f>
        <v>21</v>
      </c>
      <c r="D1" s="93">
        <f>VLOOKUP(C1,КПКВ!C:E,2,FALSE)</f>
        <v>9110</v>
      </c>
      <c r="E1" t="str">
        <f>VLOOKUP(C1,КПКВ!C:E,3,FALSE)</f>
        <v>Реверсна дотація</v>
      </c>
    </row>
    <row r="2" spans="1:5" x14ac:dyDescent="0.3">
      <c r="A2" s="95">
        <f>A1</f>
        <v>2</v>
      </c>
      <c r="B2" s="95">
        <f>(MAX(B$1:B1)+1)</f>
        <v>2</v>
      </c>
      <c r="C2" s="95" t="str">
        <f>A2&amp;B2</f>
        <v>22</v>
      </c>
      <c r="D2" s="93">
        <f>VLOOKUP(C2,КПКВ!C:E,2,FALSE)</f>
        <v>9800</v>
      </c>
      <c r="E2" t="str">
        <f>VLOOKUP(C2,КПКВ!C:E,3,FALSE)</f>
        <v>Субвенція з місцевого бюджету державному бюджету на виконання програм соціально-економічного розвитку регіонів</v>
      </c>
    </row>
    <row r="3" spans="1:5" x14ac:dyDescent="0.3">
      <c r="A3" s="95">
        <f t="shared" ref="A3:A66" si="0">A2</f>
        <v>2</v>
      </c>
      <c r="B3" s="95">
        <f>(MAX(B$1:B2)+1)</f>
        <v>3</v>
      </c>
      <c r="C3" s="95" t="str">
        <f t="shared" ref="C3:C66" si="1">A3&amp;B3</f>
        <v>23</v>
      </c>
      <c r="D3" s="93" t="e">
        <f>VLOOKUP(C3,КПКВ!C:E,2,FALSE)</f>
        <v>#N/A</v>
      </c>
      <c r="E3" t="e">
        <f>VLOOKUP(C3,КПКВ!C:E,3,FALSE)</f>
        <v>#N/A</v>
      </c>
    </row>
    <row r="4" spans="1:5" x14ac:dyDescent="0.3">
      <c r="A4" s="95">
        <f t="shared" si="0"/>
        <v>2</v>
      </c>
      <c r="B4" s="95">
        <f>(MAX(B$1:B3)+1)</f>
        <v>4</v>
      </c>
      <c r="C4" s="95" t="str">
        <f t="shared" si="1"/>
        <v>24</v>
      </c>
      <c r="D4" s="93" t="e">
        <f>VLOOKUP(C4,КПКВ!C:E,2,FALSE)</f>
        <v>#N/A</v>
      </c>
      <c r="E4" t="e">
        <f>VLOOKUP(C4,КПКВ!C:E,3,FALSE)</f>
        <v>#N/A</v>
      </c>
    </row>
    <row r="5" spans="1:5" x14ac:dyDescent="0.3">
      <c r="A5" s="95">
        <f t="shared" si="0"/>
        <v>2</v>
      </c>
      <c r="B5" s="95">
        <f>(MAX(B$1:B4)+1)</f>
        <v>5</v>
      </c>
      <c r="C5" s="95" t="str">
        <f t="shared" si="1"/>
        <v>25</v>
      </c>
      <c r="D5" s="93" t="e">
        <f>VLOOKUP(C5,КПКВ!C:E,2,FALSE)</f>
        <v>#N/A</v>
      </c>
      <c r="E5" t="e">
        <f>VLOOKUP(C5,КПКВ!C:E,3,FALSE)</f>
        <v>#N/A</v>
      </c>
    </row>
    <row r="6" spans="1:5" x14ac:dyDescent="0.3">
      <c r="A6" s="95">
        <f t="shared" si="0"/>
        <v>2</v>
      </c>
      <c r="B6" s="95">
        <f>(MAX(B$1:B5)+1)</f>
        <v>6</v>
      </c>
      <c r="C6" s="95" t="str">
        <f t="shared" si="1"/>
        <v>26</v>
      </c>
      <c r="D6" s="93" t="e">
        <f>VLOOKUP(C6,КПКВ!C:E,2,FALSE)</f>
        <v>#N/A</v>
      </c>
      <c r="E6" t="e">
        <f>VLOOKUP(C6,КПКВ!C:E,3,FALSE)</f>
        <v>#N/A</v>
      </c>
    </row>
    <row r="7" spans="1:5" x14ac:dyDescent="0.3">
      <c r="A7" s="95">
        <f t="shared" si="0"/>
        <v>2</v>
      </c>
      <c r="B7" s="95">
        <f>(MAX(B$1:B6)+1)</f>
        <v>7</v>
      </c>
      <c r="C7" s="95" t="str">
        <f t="shared" si="1"/>
        <v>27</v>
      </c>
      <c r="D7" s="93" t="e">
        <f>VLOOKUP(C7,КПКВ!C:E,2,FALSE)</f>
        <v>#N/A</v>
      </c>
      <c r="E7" t="e">
        <f>VLOOKUP(C7,КПКВ!C:E,3,FALSE)</f>
        <v>#N/A</v>
      </c>
    </row>
    <row r="8" spans="1:5" x14ac:dyDescent="0.3">
      <c r="A8" s="95">
        <f t="shared" si="0"/>
        <v>2</v>
      </c>
      <c r="B8" s="95">
        <f>(MAX(B$1:B7)+1)</f>
        <v>8</v>
      </c>
      <c r="C8" s="95" t="str">
        <f t="shared" si="1"/>
        <v>28</v>
      </c>
      <c r="D8" s="93" t="e">
        <f>VLOOKUP(C8,КПКВ!C:E,2,FALSE)</f>
        <v>#N/A</v>
      </c>
      <c r="E8" t="e">
        <f>VLOOKUP(C8,КПКВ!C:E,3,FALSE)</f>
        <v>#N/A</v>
      </c>
    </row>
    <row r="9" spans="1:5" x14ac:dyDescent="0.3">
      <c r="A9" s="95">
        <f t="shared" si="0"/>
        <v>2</v>
      </c>
      <c r="B9" s="95">
        <f>(MAX(B$1:B8)+1)</f>
        <v>9</v>
      </c>
      <c r="C9" s="95" t="str">
        <f t="shared" si="1"/>
        <v>29</v>
      </c>
      <c r="D9" s="93" t="e">
        <f>VLOOKUP(C9,КПКВ!C:E,2,FALSE)</f>
        <v>#N/A</v>
      </c>
      <c r="E9" t="e">
        <f>VLOOKUP(C9,КПКВ!C:E,3,FALSE)</f>
        <v>#N/A</v>
      </c>
    </row>
    <row r="10" spans="1:5" x14ac:dyDescent="0.3">
      <c r="A10" s="95">
        <f t="shared" si="0"/>
        <v>2</v>
      </c>
      <c r="B10" s="95">
        <f>(MAX(B$1:B9)+1)</f>
        <v>10</v>
      </c>
      <c r="C10" s="95" t="str">
        <f t="shared" si="1"/>
        <v>210</v>
      </c>
      <c r="D10" s="93" t="e">
        <f>VLOOKUP(C10,КПКВ!C:E,2,FALSE)</f>
        <v>#N/A</v>
      </c>
      <c r="E10" t="e">
        <f>VLOOKUP(C10,КПКВ!C:E,3,FALSE)</f>
        <v>#N/A</v>
      </c>
    </row>
    <row r="11" spans="1:5" x14ac:dyDescent="0.3">
      <c r="A11" s="95">
        <f t="shared" si="0"/>
        <v>2</v>
      </c>
      <c r="B11" s="95">
        <f>(MAX(B$1:B10)+1)</f>
        <v>11</v>
      </c>
      <c r="C11" s="95" t="str">
        <f t="shared" si="1"/>
        <v>211</v>
      </c>
      <c r="D11" s="93" t="e">
        <f>VLOOKUP(C11,КПКВ!C:E,2,FALSE)</f>
        <v>#N/A</v>
      </c>
      <c r="E11" t="e">
        <f>VLOOKUP(C11,КПКВ!C:E,3,FALSE)</f>
        <v>#N/A</v>
      </c>
    </row>
    <row r="12" spans="1:5" x14ac:dyDescent="0.3">
      <c r="A12" s="95">
        <f t="shared" si="0"/>
        <v>2</v>
      </c>
      <c r="B12" s="95">
        <f>(MAX(B$1:B11)+1)</f>
        <v>12</v>
      </c>
      <c r="C12" s="95" t="str">
        <f t="shared" si="1"/>
        <v>212</v>
      </c>
      <c r="D12" s="93" t="e">
        <f>VLOOKUP(C12,КПКВ!C:E,2,FALSE)</f>
        <v>#N/A</v>
      </c>
      <c r="E12" t="e">
        <f>VLOOKUP(C12,КПКВ!C:E,3,FALSE)</f>
        <v>#N/A</v>
      </c>
    </row>
    <row r="13" spans="1:5" x14ac:dyDescent="0.3">
      <c r="A13" s="95">
        <f t="shared" si="0"/>
        <v>2</v>
      </c>
      <c r="B13" s="95">
        <f>(MAX(B$1:B12)+1)</f>
        <v>13</v>
      </c>
      <c r="C13" s="95" t="str">
        <f t="shared" si="1"/>
        <v>213</v>
      </c>
      <c r="D13" s="93" t="e">
        <f>VLOOKUP(C13,КПКВ!C:E,2,FALSE)</f>
        <v>#N/A</v>
      </c>
      <c r="E13" t="e">
        <f>VLOOKUP(C13,КПКВ!C:E,3,FALSE)</f>
        <v>#N/A</v>
      </c>
    </row>
    <row r="14" spans="1:5" x14ac:dyDescent="0.3">
      <c r="A14" s="95">
        <f t="shared" si="0"/>
        <v>2</v>
      </c>
      <c r="B14" s="95">
        <f>(MAX(B$1:B13)+1)</f>
        <v>14</v>
      </c>
      <c r="C14" s="95" t="str">
        <f t="shared" si="1"/>
        <v>214</v>
      </c>
      <c r="D14" s="93" t="e">
        <f>VLOOKUP(C14,КПКВ!C:E,2,FALSE)</f>
        <v>#N/A</v>
      </c>
      <c r="E14" t="e">
        <f>VLOOKUP(C14,КПКВ!C:E,3,FALSE)</f>
        <v>#N/A</v>
      </c>
    </row>
    <row r="15" spans="1:5" x14ac:dyDescent="0.3">
      <c r="A15" s="95">
        <f t="shared" si="0"/>
        <v>2</v>
      </c>
      <c r="B15" s="95">
        <f>(MAX(B$1:B14)+1)</f>
        <v>15</v>
      </c>
      <c r="C15" s="95" t="str">
        <f t="shared" si="1"/>
        <v>215</v>
      </c>
      <c r="D15" s="93" t="e">
        <f>VLOOKUP(C15,КПКВ!C:E,2,FALSE)</f>
        <v>#N/A</v>
      </c>
      <c r="E15" t="e">
        <f>VLOOKUP(C15,КПКВ!C:E,3,FALSE)</f>
        <v>#N/A</v>
      </c>
    </row>
    <row r="16" spans="1:5" x14ac:dyDescent="0.3">
      <c r="A16" s="95">
        <f t="shared" si="0"/>
        <v>2</v>
      </c>
      <c r="B16" s="95">
        <f>(MAX(B$1:B15)+1)</f>
        <v>16</v>
      </c>
      <c r="C16" s="95" t="str">
        <f t="shared" si="1"/>
        <v>216</v>
      </c>
      <c r="D16" s="93" t="e">
        <f>VLOOKUP(C16,КПКВ!C:E,2,FALSE)</f>
        <v>#N/A</v>
      </c>
      <c r="E16" t="e">
        <f>VLOOKUP(C16,КПКВ!C:E,3,FALSE)</f>
        <v>#N/A</v>
      </c>
    </row>
    <row r="17" spans="1:5" x14ac:dyDescent="0.3">
      <c r="A17" s="95">
        <f t="shared" si="0"/>
        <v>2</v>
      </c>
      <c r="B17" s="95">
        <f>(MAX(B$1:B16)+1)</f>
        <v>17</v>
      </c>
      <c r="C17" s="95" t="str">
        <f t="shared" si="1"/>
        <v>217</v>
      </c>
      <c r="D17" s="93" t="e">
        <f>VLOOKUP(C17,КПКВ!C:E,2,FALSE)</f>
        <v>#N/A</v>
      </c>
      <c r="E17" t="e">
        <f>VLOOKUP(C17,КПКВ!C:E,3,FALSE)</f>
        <v>#N/A</v>
      </c>
    </row>
    <row r="18" spans="1:5" x14ac:dyDescent="0.3">
      <c r="A18" s="95">
        <f t="shared" si="0"/>
        <v>2</v>
      </c>
      <c r="B18" s="95">
        <f>(MAX(B$1:B17)+1)</f>
        <v>18</v>
      </c>
      <c r="C18" s="95" t="str">
        <f t="shared" si="1"/>
        <v>218</v>
      </c>
      <c r="D18" s="93" t="e">
        <f>VLOOKUP(C18,КПКВ!C:E,2,FALSE)</f>
        <v>#N/A</v>
      </c>
      <c r="E18" t="e">
        <f>VLOOKUP(C18,КПКВ!C:E,3,FALSE)</f>
        <v>#N/A</v>
      </c>
    </row>
    <row r="19" spans="1:5" x14ac:dyDescent="0.3">
      <c r="A19" s="95">
        <f t="shared" si="0"/>
        <v>2</v>
      </c>
      <c r="B19" s="95">
        <f>(MAX(B$1:B18)+1)</f>
        <v>19</v>
      </c>
      <c r="C19" s="95" t="str">
        <f t="shared" si="1"/>
        <v>219</v>
      </c>
      <c r="D19" s="93" t="e">
        <f>VLOOKUP(C19,КПКВ!C:E,2,FALSE)</f>
        <v>#N/A</v>
      </c>
      <c r="E19" t="e">
        <f>VLOOKUP(C19,КПКВ!C:E,3,FALSE)</f>
        <v>#N/A</v>
      </c>
    </row>
    <row r="20" spans="1:5" x14ac:dyDescent="0.3">
      <c r="A20" s="95">
        <f t="shared" si="0"/>
        <v>2</v>
      </c>
      <c r="B20" s="95">
        <f>(MAX(B$1:B19)+1)</f>
        <v>20</v>
      </c>
      <c r="C20" s="95" t="str">
        <f t="shared" si="1"/>
        <v>220</v>
      </c>
      <c r="D20" s="93" t="e">
        <f>VLOOKUP(C20,КПКВ!C:E,2,FALSE)</f>
        <v>#N/A</v>
      </c>
      <c r="E20" t="e">
        <f>VLOOKUP(C20,КПКВ!C:E,3,FALSE)</f>
        <v>#N/A</v>
      </c>
    </row>
    <row r="21" spans="1:5" x14ac:dyDescent="0.3">
      <c r="A21" s="95">
        <f t="shared" si="0"/>
        <v>2</v>
      </c>
      <c r="B21" s="95">
        <f>(MAX(B$1:B20)+1)</f>
        <v>21</v>
      </c>
      <c r="C21" s="95" t="str">
        <f t="shared" si="1"/>
        <v>221</v>
      </c>
      <c r="D21" s="93" t="e">
        <f>VLOOKUP(C21,КПКВ!C:E,2,FALSE)</f>
        <v>#N/A</v>
      </c>
      <c r="E21" t="e">
        <f>VLOOKUP(C21,КПКВ!C:E,3,FALSE)</f>
        <v>#N/A</v>
      </c>
    </row>
    <row r="22" spans="1:5" x14ac:dyDescent="0.3">
      <c r="A22" s="95">
        <f t="shared" si="0"/>
        <v>2</v>
      </c>
      <c r="B22" s="95">
        <f>(MAX(B$1:B21)+1)</f>
        <v>22</v>
      </c>
      <c r="C22" s="95" t="str">
        <f t="shared" si="1"/>
        <v>222</v>
      </c>
      <c r="D22" s="93" t="e">
        <f>VLOOKUP(C22,КПКВ!C:E,2,FALSE)</f>
        <v>#N/A</v>
      </c>
      <c r="E22" t="e">
        <f>VLOOKUP(C22,КПКВ!C:E,3,FALSE)</f>
        <v>#N/A</v>
      </c>
    </row>
    <row r="23" spans="1:5" x14ac:dyDescent="0.3">
      <c r="A23" s="95">
        <f t="shared" si="0"/>
        <v>2</v>
      </c>
      <c r="B23" s="95">
        <f>(MAX(B$1:B22)+1)</f>
        <v>23</v>
      </c>
      <c r="C23" s="95" t="str">
        <f t="shared" si="1"/>
        <v>223</v>
      </c>
      <c r="D23" s="93" t="e">
        <f>VLOOKUP(C23,КПКВ!C:E,2,FALSE)</f>
        <v>#N/A</v>
      </c>
      <c r="E23" t="e">
        <f>VLOOKUP(C23,КПКВ!C:E,3,FALSE)</f>
        <v>#N/A</v>
      </c>
    </row>
    <row r="24" spans="1:5" x14ac:dyDescent="0.3">
      <c r="A24" s="95">
        <f t="shared" si="0"/>
        <v>2</v>
      </c>
      <c r="B24" s="95">
        <f>(MAX(B$1:B23)+1)</f>
        <v>24</v>
      </c>
      <c r="C24" s="95" t="str">
        <f t="shared" si="1"/>
        <v>224</v>
      </c>
      <c r="D24" s="93" t="e">
        <f>VLOOKUP(C24,КПКВ!C:E,2,FALSE)</f>
        <v>#N/A</v>
      </c>
      <c r="E24" t="e">
        <f>VLOOKUP(C24,КПКВ!C:E,3,FALSE)</f>
        <v>#N/A</v>
      </c>
    </row>
    <row r="25" spans="1:5" x14ac:dyDescent="0.3">
      <c r="A25" s="95">
        <f t="shared" si="0"/>
        <v>2</v>
      </c>
      <c r="B25" s="95">
        <f>(MAX(B$1:B24)+1)</f>
        <v>25</v>
      </c>
      <c r="C25" s="95" t="str">
        <f t="shared" si="1"/>
        <v>225</v>
      </c>
      <c r="D25" s="93" t="e">
        <f>VLOOKUP(C25,КПКВ!C:E,2,FALSE)</f>
        <v>#N/A</v>
      </c>
      <c r="E25" t="e">
        <f>VLOOKUP(C25,КПКВ!C:E,3,FALSE)</f>
        <v>#N/A</v>
      </c>
    </row>
    <row r="26" spans="1:5" x14ac:dyDescent="0.3">
      <c r="A26" s="95">
        <f t="shared" si="0"/>
        <v>2</v>
      </c>
      <c r="B26" s="95">
        <f>(MAX(B$1:B25)+1)</f>
        <v>26</v>
      </c>
      <c r="C26" s="95" t="str">
        <f t="shared" si="1"/>
        <v>226</v>
      </c>
      <c r="D26" s="93" t="e">
        <f>VLOOKUP(C26,КПКВ!C:E,2,FALSE)</f>
        <v>#N/A</v>
      </c>
      <c r="E26" t="e">
        <f>VLOOKUP(C26,КПКВ!C:E,3,FALSE)</f>
        <v>#N/A</v>
      </c>
    </row>
    <row r="27" spans="1:5" x14ac:dyDescent="0.3">
      <c r="A27" s="95">
        <f t="shared" si="0"/>
        <v>2</v>
      </c>
      <c r="B27" s="95">
        <f>(MAX(B$1:B26)+1)</f>
        <v>27</v>
      </c>
      <c r="C27" s="95" t="str">
        <f t="shared" si="1"/>
        <v>227</v>
      </c>
      <c r="D27" s="93" t="e">
        <f>VLOOKUP(C27,КПКВ!C:E,2,FALSE)</f>
        <v>#N/A</v>
      </c>
      <c r="E27" t="e">
        <f>VLOOKUP(C27,КПКВ!C:E,3,FALSE)</f>
        <v>#N/A</v>
      </c>
    </row>
    <row r="28" spans="1:5" x14ac:dyDescent="0.3">
      <c r="A28" s="95">
        <f t="shared" si="0"/>
        <v>2</v>
      </c>
      <c r="B28" s="95">
        <f>(MAX(B$1:B27)+1)</f>
        <v>28</v>
      </c>
      <c r="C28" s="95" t="str">
        <f t="shared" si="1"/>
        <v>228</v>
      </c>
      <c r="D28" s="93" t="e">
        <f>VLOOKUP(C28,КПКВ!C:E,2,FALSE)</f>
        <v>#N/A</v>
      </c>
      <c r="E28" t="e">
        <f>VLOOKUP(C28,КПКВ!C:E,3,FALSE)</f>
        <v>#N/A</v>
      </c>
    </row>
    <row r="29" spans="1:5" x14ac:dyDescent="0.3">
      <c r="A29" s="95">
        <f t="shared" si="0"/>
        <v>2</v>
      </c>
      <c r="B29" s="95">
        <f>(MAX(B$1:B28)+1)</f>
        <v>29</v>
      </c>
      <c r="C29" s="95" t="str">
        <f t="shared" si="1"/>
        <v>229</v>
      </c>
      <c r="D29" s="93" t="e">
        <f>VLOOKUP(C29,КПКВ!C:E,2,FALSE)</f>
        <v>#N/A</v>
      </c>
      <c r="E29" t="e">
        <f>VLOOKUP(C29,КПКВ!C:E,3,FALSE)</f>
        <v>#N/A</v>
      </c>
    </row>
    <row r="30" spans="1:5" x14ac:dyDescent="0.3">
      <c r="A30" s="95">
        <f t="shared" si="0"/>
        <v>2</v>
      </c>
      <c r="B30" s="95">
        <f>(MAX(B$1:B29)+1)</f>
        <v>30</v>
      </c>
      <c r="C30" s="95" t="str">
        <f t="shared" si="1"/>
        <v>230</v>
      </c>
      <c r="D30" s="93" t="e">
        <f>VLOOKUP(C30,КПКВ!C:E,2,FALSE)</f>
        <v>#N/A</v>
      </c>
      <c r="E30" t="e">
        <f>VLOOKUP(C30,КПКВ!C:E,3,FALSE)</f>
        <v>#N/A</v>
      </c>
    </row>
    <row r="31" spans="1:5" x14ac:dyDescent="0.3">
      <c r="A31" s="95">
        <f t="shared" si="0"/>
        <v>2</v>
      </c>
      <c r="B31" s="95">
        <f>(MAX(B$1:B30)+1)</f>
        <v>31</v>
      </c>
      <c r="C31" s="95" t="str">
        <f t="shared" si="1"/>
        <v>231</v>
      </c>
      <c r="D31" s="93" t="e">
        <f>VLOOKUP(C31,КПКВ!C:E,2,FALSE)</f>
        <v>#N/A</v>
      </c>
      <c r="E31" t="e">
        <f>VLOOKUP(C31,КПКВ!C:E,3,FALSE)</f>
        <v>#N/A</v>
      </c>
    </row>
    <row r="32" spans="1:5" x14ac:dyDescent="0.3">
      <c r="A32" s="95">
        <f t="shared" si="0"/>
        <v>2</v>
      </c>
      <c r="B32" s="95">
        <f>(MAX(B$1:B31)+1)</f>
        <v>32</v>
      </c>
      <c r="C32" s="95" t="str">
        <f t="shared" si="1"/>
        <v>232</v>
      </c>
      <c r="D32" s="93" t="e">
        <f>VLOOKUP(C32,КПКВ!C:E,2,FALSE)</f>
        <v>#N/A</v>
      </c>
      <c r="E32" t="e">
        <f>VLOOKUP(C32,КПКВ!C:E,3,FALSE)</f>
        <v>#N/A</v>
      </c>
    </row>
    <row r="33" spans="1:5" x14ac:dyDescent="0.3">
      <c r="A33" s="95">
        <f t="shared" si="0"/>
        <v>2</v>
      </c>
      <c r="B33" s="95">
        <f>(MAX(B$1:B32)+1)</f>
        <v>33</v>
      </c>
      <c r="C33" s="95" t="str">
        <f t="shared" si="1"/>
        <v>233</v>
      </c>
      <c r="D33" s="93" t="e">
        <f>VLOOKUP(C33,КПКВ!C:E,2,FALSE)</f>
        <v>#N/A</v>
      </c>
      <c r="E33" t="e">
        <f>VLOOKUP(C33,КПКВ!C:E,3,FALSE)</f>
        <v>#N/A</v>
      </c>
    </row>
    <row r="34" spans="1:5" x14ac:dyDescent="0.3">
      <c r="A34" s="95">
        <f t="shared" si="0"/>
        <v>2</v>
      </c>
      <c r="B34" s="95">
        <f>(MAX(B$1:B33)+1)</f>
        <v>34</v>
      </c>
      <c r="C34" s="95" t="str">
        <f t="shared" si="1"/>
        <v>234</v>
      </c>
      <c r="D34" s="93" t="e">
        <f>VLOOKUP(C34,КПКВ!C:E,2,FALSE)</f>
        <v>#N/A</v>
      </c>
      <c r="E34" t="e">
        <f>VLOOKUP(C34,КПКВ!C:E,3,FALSE)</f>
        <v>#N/A</v>
      </c>
    </row>
    <row r="35" spans="1:5" x14ac:dyDescent="0.3">
      <c r="A35" s="95">
        <f t="shared" si="0"/>
        <v>2</v>
      </c>
      <c r="B35" s="95">
        <f>(MAX(B$1:B34)+1)</f>
        <v>35</v>
      </c>
      <c r="C35" s="95" t="str">
        <f t="shared" si="1"/>
        <v>235</v>
      </c>
      <c r="D35" s="93" t="e">
        <f>VLOOKUP(C35,КПКВ!C:E,2,FALSE)</f>
        <v>#N/A</v>
      </c>
      <c r="E35" t="e">
        <f>VLOOKUP(C35,КПКВ!C:E,3,FALSE)</f>
        <v>#N/A</v>
      </c>
    </row>
    <row r="36" spans="1:5" x14ac:dyDescent="0.3">
      <c r="A36" s="95">
        <f t="shared" si="0"/>
        <v>2</v>
      </c>
      <c r="B36" s="95">
        <f>(MAX(B$1:B35)+1)</f>
        <v>36</v>
      </c>
      <c r="C36" s="95" t="str">
        <f t="shared" si="1"/>
        <v>236</v>
      </c>
      <c r="D36" s="93" t="e">
        <f>VLOOKUP(C36,КПКВ!C:E,2,FALSE)</f>
        <v>#N/A</v>
      </c>
      <c r="E36" t="e">
        <f>VLOOKUP(C36,КПКВ!C:E,3,FALSE)</f>
        <v>#N/A</v>
      </c>
    </row>
    <row r="37" spans="1:5" x14ac:dyDescent="0.3">
      <c r="A37" s="95">
        <f t="shared" si="0"/>
        <v>2</v>
      </c>
      <c r="B37" s="95">
        <f>(MAX(B$1:B36)+1)</f>
        <v>37</v>
      </c>
      <c r="C37" s="95" t="str">
        <f t="shared" si="1"/>
        <v>237</v>
      </c>
      <c r="D37" s="93" t="e">
        <f>VLOOKUP(C37,КПКВ!C:E,2,FALSE)</f>
        <v>#N/A</v>
      </c>
      <c r="E37" t="e">
        <f>VLOOKUP(C37,КПКВ!C:E,3,FALSE)</f>
        <v>#N/A</v>
      </c>
    </row>
    <row r="38" spans="1:5" x14ac:dyDescent="0.3">
      <c r="A38" s="95">
        <f t="shared" si="0"/>
        <v>2</v>
      </c>
      <c r="B38" s="95">
        <f>(MAX(B$1:B37)+1)</f>
        <v>38</v>
      </c>
      <c r="C38" s="95" t="str">
        <f t="shared" si="1"/>
        <v>238</v>
      </c>
      <c r="D38" s="93" t="e">
        <f>VLOOKUP(C38,КПКВ!C:E,2,FALSE)</f>
        <v>#N/A</v>
      </c>
      <c r="E38" t="e">
        <f>VLOOKUP(C38,КПКВ!C:E,3,FALSE)</f>
        <v>#N/A</v>
      </c>
    </row>
    <row r="39" spans="1:5" x14ac:dyDescent="0.3">
      <c r="A39" s="95">
        <f t="shared" si="0"/>
        <v>2</v>
      </c>
      <c r="B39" s="95">
        <f>(MAX(B$1:B38)+1)</f>
        <v>39</v>
      </c>
      <c r="C39" s="95" t="str">
        <f t="shared" si="1"/>
        <v>239</v>
      </c>
      <c r="D39" s="93" t="e">
        <f>VLOOKUP(C39,КПКВ!C:E,2,FALSE)</f>
        <v>#N/A</v>
      </c>
      <c r="E39" t="e">
        <f>VLOOKUP(C39,КПКВ!C:E,3,FALSE)</f>
        <v>#N/A</v>
      </c>
    </row>
    <row r="40" spans="1:5" x14ac:dyDescent="0.3">
      <c r="A40" s="95">
        <f t="shared" si="0"/>
        <v>2</v>
      </c>
      <c r="B40" s="95">
        <f>(MAX(B$1:B39)+1)</f>
        <v>40</v>
      </c>
      <c r="C40" s="95" t="str">
        <f t="shared" si="1"/>
        <v>240</v>
      </c>
      <c r="D40" s="93" t="e">
        <f>VLOOKUP(C40,КПКВ!C:E,2,FALSE)</f>
        <v>#N/A</v>
      </c>
      <c r="E40" t="e">
        <f>VLOOKUP(C40,КПКВ!C:E,3,FALSE)</f>
        <v>#N/A</v>
      </c>
    </row>
    <row r="41" spans="1:5" x14ac:dyDescent="0.3">
      <c r="A41" s="95">
        <f t="shared" si="0"/>
        <v>2</v>
      </c>
      <c r="B41" s="95">
        <f>(MAX(B$1:B40)+1)</f>
        <v>41</v>
      </c>
      <c r="C41" s="95" t="str">
        <f t="shared" si="1"/>
        <v>241</v>
      </c>
      <c r="D41" s="93" t="e">
        <f>VLOOKUP(C41,КПКВ!C:E,2,FALSE)</f>
        <v>#N/A</v>
      </c>
      <c r="E41" t="e">
        <f>VLOOKUP(C41,КПКВ!C:E,3,FALSE)</f>
        <v>#N/A</v>
      </c>
    </row>
    <row r="42" spans="1:5" x14ac:dyDescent="0.3">
      <c r="A42" s="95">
        <f t="shared" si="0"/>
        <v>2</v>
      </c>
      <c r="B42" s="95">
        <f>(MAX(B$1:B41)+1)</f>
        <v>42</v>
      </c>
      <c r="C42" s="95" t="str">
        <f t="shared" si="1"/>
        <v>242</v>
      </c>
      <c r="D42" s="93" t="e">
        <f>VLOOKUP(C42,КПКВ!C:E,2,FALSE)</f>
        <v>#N/A</v>
      </c>
      <c r="E42" t="e">
        <f>VLOOKUP(C42,КПКВ!C:E,3,FALSE)</f>
        <v>#N/A</v>
      </c>
    </row>
    <row r="43" spans="1:5" x14ac:dyDescent="0.3">
      <c r="A43" s="95">
        <f t="shared" si="0"/>
        <v>2</v>
      </c>
      <c r="B43" s="95">
        <f>(MAX(B$1:B42)+1)</f>
        <v>43</v>
      </c>
      <c r="C43" s="95" t="str">
        <f t="shared" si="1"/>
        <v>243</v>
      </c>
      <c r="D43" s="93" t="e">
        <f>VLOOKUP(C43,КПКВ!C:E,2,FALSE)</f>
        <v>#N/A</v>
      </c>
      <c r="E43" t="e">
        <f>VLOOKUP(C43,КПКВ!C:E,3,FALSE)</f>
        <v>#N/A</v>
      </c>
    </row>
    <row r="44" spans="1:5" x14ac:dyDescent="0.3">
      <c r="A44" s="95">
        <f t="shared" si="0"/>
        <v>2</v>
      </c>
      <c r="B44" s="95">
        <f>(MAX(B$1:B43)+1)</f>
        <v>44</v>
      </c>
      <c r="C44" s="95" t="str">
        <f t="shared" si="1"/>
        <v>244</v>
      </c>
      <c r="D44" s="93" t="e">
        <f>VLOOKUP(C44,КПКВ!C:E,2,FALSE)</f>
        <v>#N/A</v>
      </c>
      <c r="E44" t="e">
        <f>VLOOKUP(C44,КПКВ!C:E,3,FALSE)</f>
        <v>#N/A</v>
      </c>
    </row>
    <row r="45" spans="1:5" x14ac:dyDescent="0.3">
      <c r="A45" s="95">
        <f t="shared" si="0"/>
        <v>2</v>
      </c>
      <c r="B45" s="95">
        <f>(MAX(B$1:B44)+1)</f>
        <v>45</v>
      </c>
      <c r="C45" s="95" t="str">
        <f t="shared" si="1"/>
        <v>245</v>
      </c>
      <c r="D45" s="93" t="e">
        <f>VLOOKUP(C45,КПКВ!C:E,2,FALSE)</f>
        <v>#N/A</v>
      </c>
      <c r="E45" t="e">
        <f>VLOOKUP(C45,КПКВ!C:E,3,FALSE)</f>
        <v>#N/A</v>
      </c>
    </row>
    <row r="46" spans="1:5" x14ac:dyDescent="0.3">
      <c r="A46" s="95">
        <f t="shared" si="0"/>
        <v>2</v>
      </c>
      <c r="B46" s="95">
        <f>(MAX(B$1:B45)+1)</f>
        <v>46</v>
      </c>
      <c r="C46" s="95" t="str">
        <f t="shared" si="1"/>
        <v>246</v>
      </c>
      <c r="D46" s="93" t="e">
        <f>VLOOKUP(C46,КПКВ!C:E,2,FALSE)</f>
        <v>#N/A</v>
      </c>
      <c r="E46" t="e">
        <f>VLOOKUP(C46,КПКВ!C:E,3,FALSE)</f>
        <v>#N/A</v>
      </c>
    </row>
    <row r="47" spans="1:5" x14ac:dyDescent="0.3">
      <c r="A47" s="95">
        <f t="shared" si="0"/>
        <v>2</v>
      </c>
      <c r="B47" s="95">
        <f>(MAX(B$1:B46)+1)</f>
        <v>47</v>
      </c>
      <c r="C47" s="95" t="str">
        <f t="shared" si="1"/>
        <v>247</v>
      </c>
      <c r="D47" s="93" t="e">
        <f>VLOOKUP(C47,КПКВ!C:E,2,FALSE)</f>
        <v>#N/A</v>
      </c>
      <c r="E47" t="e">
        <f>VLOOKUP(C47,КПКВ!C:E,3,FALSE)</f>
        <v>#N/A</v>
      </c>
    </row>
    <row r="48" spans="1:5" x14ac:dyDescent="0.3">
      <c r="A48" s="95">
        <f t="shared" si="0"/>
        <v>2</v>
      </c>
      <c r="B48" s="95">
        <f>(MAX(B$1:B47)+1)</f>
        <v>48</v>
      </c>
      <c r="C48" s="95" t="str">
        <f t="shared" si="1"/>
        <v>248</v>
      </c>
      <c r="D48" s="93" t="e">
        <f>VLOOKUP(C48,КПКВ!C:E,2,FALSE)</f>
        <v>#N/A</v>
      </c>
      <c r="E48" t="e">
        <f>VLOOKUP(C48,КПКВ!C:E,3,FALSE)</f>
        <v>#N/A</v>
      </c>
    </row>
    <row r="49" spans="1:5" x14ac:dyDescent="0.3">
      <c r="A49" s="95">
        <f t="shared" si="0"/>
        <v>2</v>
      </c>
      <c r="B49" s="95">
        <f>(MAX(B$1:B48)+1)</f>
        <v>49</v>
      </c>
      <c r="C49" s="95" t="str">
        <f t="shared" si="1"/>
        <v>249</v>
      </c>
      <c r="D49" s="93" t="e">
        <f>VLOOKUP(C49,КПКВ!C:E,2,FALSE)</f>
        <v>#N/A</v>
      </c>
      <c r="E49" t="e">
        <f>VLOOKUP(C49,КПКВ!C:E,3,FALSE)</f>
        <v>#N/A</v>
      </c>
    </row>
    <row r="50" spans="1:5" x14ac:dyDescent="0.3">
      <c r="A50" s="95">
        <f t="shared" si="0"/>
        <v>2</v>
      </c>
      <c r="B50" s="95">
        <f>(MAX(B$1:B49)+1)</f>
        <v>50</v>
      </c>
      <c r="C50" s="95" t="str">
        <f t="shared" si="1"/>
        <v>250</v>
      </c>
      <c r="D50" s="93" t="e">
        <f>VLOOKUP(C50,КПКВ!C:E,2,FALSE)</f>
        <v>#N/A</v>
      </c>
      <c r="E50" t="e">
        <f>VLOOKUP(C50,КПКВ!C:E,3,FALSE)</f>
        <v>#N/A</v>
      </c>
    </row>
    <row r="51" spans="1:5" x14ac:dyDescent="0.3">
      <c r="A51" s="95">
        <f t="shared" si="0"/>
        <v>2</v>
      </c>
      <c r="B51" s="95">
        <f>(MAX(B$1:B50)+1)</f>
        <v>51</v>
      </c>
      <c r="C51" s="95" t="str">
        <f t="shared" si="1"/>
        <v>251</v>
      </c>
      <c r="D51" s="93" t="e">
        <f>VLOOKUP(C51,КПКВ!C:E,2,FALSE)</f>
        <v>#N/A</v>
      </c>
      <c r="E51" t="e">
        <f>VLOOKUP(C51,КПКВ!C:E,3,FALSE)</f>
        <v>#N/A</v>
      </c>
    </row>
    <row r="52" spans="1:5" x14ac:dyDescent="0.3">
      <c r="A52" s="95">
        <f t="shared" si="0"/>
        <v>2</v>
      </c>
      <c r="B52" s="95">
        <f>(MAX(B$1:B51)+1)</f>
        <v>52</v>
      </c>
      <c r="C52" s="95" t="str">
        <f t="shared" si="1"/>
        <v>252</v>
      </c>
      <c r="D52" s="93" t="e">
        <f>VLOOKUP(C52,КПКВ!C:E,2,FALSE)</f>
        <v>#N/A</v>
      </c>
      <c r="E52" t="e">
        <f>VLOOKUP(C52,КПКВ!C:E,3,FALSE)</f>
        <v>#N/A</v>
      </c>
    </row>
    <row r="53" spans="1:5" x14ac:dyDescent="0.3">
      <c r="A53" s="95">
        <f t="shared" si="0"/>
        <v>2</v>
      </c>
      <c r="B53" s="95">
        <f>(MAX(B$1:B52)+1)</f>
        <v>53</v>
      </c>
      <c r="C53" s="95" t="str">
        <f t="shared" si="1"/>
        <v>253</v>
      </c>
      <c r="D53" s="93" t="e">
        <f>VLOOKUP(C53,КПКВ!C:E,2,FALSE)</f>
        <v>#N/A</v>
      </c>
      <c r="E53" t="e">
        <f>VLOOKUP(C53,КПКВ!C:E,3,FALSE)</f>
        <v>#N/A</v>
      </c>
    </row>
    <row r="54" spans="1:5" x14ac:dyDescent="0.3">
      <c r="A54" s="95">
        <f t="shared" si="0"/>
        <v>2</v>
      </c>
      <c r="B54" s="95">
        <f>(MAX(B$1:B53)+1)</f>
        <v>54</v>
      </c>
      <c r="C54" s="95" t="str">
        <f t="shared" si="1"/>
        <v>254</v>
      </c>
      <c r="D54" s="93" t="e">
        <f>VLOOKUP(C54,КПКВ!C:E,2,FALSE)</f>
        <v>#N/A</v>
      </c>
      <c r="E54" t="e">
        <f>VLOOKUP(C54,КПКВ!C:E,3,FALSE)</f>
        <v>#N/A</v>
      </c>
    </row>
    <row r="55" spans="1:5" x14ac:dyDescent="0.3">
      <c r="A55" s="95">
        <f t="shared" si="0"/>
        <v>2</v>
      </c>
      <c r="B55" s="95">
        <f>(MAX(B$1:B54)+1)</f>
        <v>55</v>
      </c>
      <c r="C55" s="95" t="str">
        <f t="shared" si="1"/>
        <v>255</v>
      </c>
      <c r="D55" s="93" t="e">
        <f>VLOOKUP(C55,КПКВ!C:E,2,FALSE)</f>
        <v>#N/A</v>
      </c>
      <c r="E55" t="e">
        <f>VLOOKUP(C55,КПКВ!C:E,3,FALSE)</f>
        <v>#N/A</v>
      </c>
    </row>
    <row r="56" spans="1:5" x14ac:dyDescent="0.3">
      <c r="A56" s="95">
        <f t="shared" si="0"/>
        <v>2</v>
      </c>
      <c r="B56" s="95">
        <f>(MAX(B$1:B55)+1)</f>
        <v>56</v>
      </c>
      <c r="C56" s="95" t="str">
        <f t="shared" si="1"/>
        <v>256</v>
      </c>
      <c r="D56" s="93" t="e">
        <f>VLOOKUP(C56,КПКВ!C:E,2,FALSE)</f>
        <v>#N/A</v>
      </c>
      <c r="E56" t="e">
        <f>VLOOKUP(C56,КПКВ!C:E,3,FALSE)</f>
        <v>#N/A</v>
      </c>
    </row>
    <row r="57" spans="1:5" x14ac:dyDescent="0.3">
      <c r="A57" s="95">
        <f t="shared" si="0"/>
        <v>2</v>
      </c>
      <c r="B57" s="95">
        <f>(MAX(B$1:B56)+1)</f>
        <v>57</v>
      </c>
      <c r="C57" s="95" t="str">
        <f t="shared" si="1"/>
        <v>257</v>
      </c>
      <c r="D57" s="93" t="e">
        <f>VLOOKUP(C57,КПКВ!C:E,2,FALSE)</f>
        <v>#N/A</v>
      </c>
      <c r="E57" t="e">
        <f>VLOOKUP(C57,КПКВ!C:E,3,FALSE)</f>
        <v>#N/A</v>
      </c>
    </row>
    <row r="58" spans="1:5" x14ac:dyDescent="0.3">
      <c r="A58" s="95">
        <f t="shared" si="0"/>
        <v>2</v>
      </c>
      <c r="B58" s="95">
        <f>(MAX(B$1:B57)+1)</f>
        <v>58</v>
      </c>
      <c r="C58" s="95" t="str">
        <f t="shared" si="1"/>
        <v>258</v>
      </c>
      <c r="D58" s="93" t="e">
        <f>VLOOKUP(C58,КПКВ!C:E,2,FALSE)</f>
        <v>#N/A</v>
      </c>
      <c r="E58" t="e">
        <f>VLOOKUP(C58,КПКВ!C:E,3,FALSE)</f>
        <v>#N/A</v>
      </c>
    </row>
    <row r="59" spans="1:5" x14ac:dyDescent="0.3">
      <c r="A59" s="95">
        <f t="shared" si="0"/>
        <v>2</v>
      </c>
      <c r="B59" s="95">
        <f>(MAX(B$1:B58)+1)</f>
        <v>59</v>
      </c>
      <c r="C59" s="95" t="str">
        <f t="shared" si="1"/>
        <v>259</v>
      </c>
      <c r="D59" s="93" t="e">
        <f>VLOOKUP(C59,КПКВ!C:E,2,FALSE)</f>
        <v>#N/A</v>
      </c>
      <c r="E59" t="e">
        <f>VLOOKUP(C59,КПКВ!C:E,3,FALSE)</f>
        <v>#N/A</v>
      </c>
    </row>
    <row r="60" spans="1:5" x14ac:dyDescent="0.3">
      <c r="A60" s="95">
        <f t="shared" si="0"/>
        <v>2</v>
      </c>
      <c r="B60" s="95">
        <f>(MAX(B$1:B59)+1)</f>
        <v>60</v>
      </c>
      <c r="C60" s="95" t="str">
        <f t="shared" si="1"/>
        <v>260</v>
      </c>
      <c r="D60" s="93" t="e">
        <f>VLOOKUP(C60,КПКВ!C:E,2,FALSE)</f>
        <v>#N/A</v>
      </c>
      <c r="E60" t="e">
        <f>VLOOKUP(C60,КПКВ!C:E,3,FALSE)</f>
        <v>#N/A</v>
      </c>
    </row>
    <row r="61" spans="1:5" x14ac:dyDescent="0.3">
      <c r="A61" s="95">
        <f t="shared" si="0"/>
        <v>2</v>
      </c>
      <c r="B61" s="95">
        <f>(MAX(B$1:B60)+1)</f>
        <v>61</v>
      </c>
      <c r="C61" s="95" t="str">
        <f t="shared" si="1"/>
        <v>261</v>
      </c>
      <c r="D61" s="93" t="e">
        <f>VLOOKUP(C61,КПКВ!C:E,2,FALSE)</f>
        <v>#N/A</v>
      </c>
      <c r="E61" t="e">
        <f>VLOOKUP(C61,КПКВ!C:E,3,FALSE)</f>
        <v>#N/A</v>
      </c>
    </row>
    <row r="62" spans="1:5" x14ac:dyDescent="0.3">
      <c r="A62" s="95">
        <f t="shared" si="0"/>
        <v>2</v>
      </c>
      <c r="B62" s="95">
        <f>(MAX(B$1:B61)+1)</f>
        <v>62</v>
      </c>
      <c r="C62" s="95" t="str">
        <f t="shared" si="1"/>
        <v>262</v>
      </c>
      <c r="D62" s="93" t="e">
        <f>VLOOKUP(C62,КПКВ!C:E,2,FALSE)</f>
        <v>#N/A</v>
      </c>
      <c r="E62" t="e">
        <f>VLOOKUP(C62,КПКВ!C:E,3,FALSE)</f>
        <v>#N/A</v>
      </c>
    </row>
    <row r="63" spans="1:5" x14ac:dyDescent="0.3">
      <c r="A63" s="95">
        <f t="shared" si="0"/>
        <v>2</v>
      </c>
      <c r="B63" s="95">
        <f>(MAX(B$1:B62)+1)</f>
        <v>63</v>
      </c>
      <c r="C63" s="95" t="str">
        <f t="shared" si="1"/>
        <v>263</v>
      </c>
      <c r="D63" s="93" t="e">
        <f>VLOOKUP(C63,КПКВ!C:E,2,FALSE)</f>
        <v>#N/A</v>
      </c>
      <c r="E63" t="e">
        <f>VLOOKUP(C63,КПКВ!C:E,3,FALSE)</f>
        <v>#N/A</v>
      </c>
    </row>
    <row r="64" spans="1:5" x14ac:dyDescent="0.3">
      <c r="A64" s="95">
        <f t="shared" si="0"/>
        <v>2</v>
      </c>
      <c r="B64" s="95">
        <f>(MAX(B$1:B63)+1)</f>
        <v>64</v>
      </c>
      <c r="C64" s="95" t="str">
        <f t="shared" si="1"/>
        <v>264</v>
      </c>
      <c r="D64" s="93" t="e">
        <f>VLOOKUP(C64,КПКВ!C:E,2,FALSE)</f>
        <v>#N/A</v>
      </c>
      <c r="E64" t="e">
        <f>VLOOKUP(C64,КПКВ!C:E,3,FALSE)</f>
        <v>#N/A</v>
      </c>
    </row>
    <row r="65" spans="1:5" x14ac:dyDescent="0.3">
      <c r="A65" s="95">
        <f t="shared" si="0"/>
        <v>2</v>
      </c>
      <c r="B65" s="95">
        <f>(MAX(B$1:B64)+1)</f>
        <v>65</v>
      </c>
      <c r="C65" s="95" t="str">
        <f t="shared" si="1"/>
        <v>265</v>
      </c>
      <c r="D65" s="93" t="e">
        <f>VLOOKUP(C65,КПКВ!C:E,2,FALSE)</f>
        <v>#N/A</v>
      </c>
      <c r="E65" t="e">
        <f>VLOOKUP(C65,КПКВ!C:E,3,FALSE)</f>
        <v>#N/A</v>
      </c>
    </row>
    <row r="66" spans="1:5" x14ac:dyDescent="0.3">
      <c r="A66" s="95">
        <f t="shared" si="0"/>
        <v>2</v>
      </c>
      <c r="B66" s="95">
        <f>(MAX(B$1:B65)+1)</f>
        <v>66</v>
      </c>
      <c r="C66" s="95" t="str">
        <f t="shared" si="1"/>
        <v>266</v>
      </c>
      <c r="D66" s="93" t="e">
        <f>VLOOKUP(C66,КПКВ!C:E,2,FALSE)</f>
        <v>#N/A</v>
      </c>
      <c r="E66" t="e">
        <f>VLOOKUP(C66,КПКВ!C:E,3,FALSE)</f>
        <v>#N/A</v>
      </c>
    </row>
    <row r="67" spans="1:5" x14ac:dyDescent="0.3">
      <c r="A67" s="95">
        <f t="shared" ref="A67:A130" si="2">A66</f>
        <v>2</v>
      </c>
      <c r="B67" s="95">
        <f>(MAX(B$1:B66)+1)</f>
        <v>67</v>
      </c>
      <c r="C67" s="95" t="str">
        <f t="shared" ref="C67:C130" si="3">A67&amp;B67</f>
        <v>267</v>
      </c>
      <c r="D67" s="93" t="e">
        <f>VLOOKUP(C67,КПКВ!C:E,2,FALSE)</f>
        <v>#N/A</v>
      </c>
      <c r="E67" t="e">
        <f>VLOOKUP(C67,КПКВ!C:E,3,FALSE)</f>
        <v>#N/A</v>
      </c>
    </row>
    <row r="68" spans="1:5" x14ac:dyDescent="0.3">
      <c r="A68" s="95">
        <f t="shared" si="2"/>
        <v>2</v>
      </c>
      <c r="B68" s="95">
        <f>(MAX(B$1:B67)+1)</f>
        <v>68</v>
      </c>
      <c r="C68" s="95" t="str">
        <f t="shared" si="3"/>
        <v>268</v>
      </c>
      <c r="D68" s="93" t="e">
        <f>VLOOKUP(C68,КПКВ!C:E,2,FALSE)</f>
        <v>#N/A</v>
      </c>
      <c r="E68" t="e">
        <f>VLOOKUP(C68,КПКВ!C:E,3,FALSE)</f>
        <v>#N/A</v>
      </c>
    </row>
    <row r="69" spans="1:5" x14ac:dyDescent="0.3">
      <c r="A69" s="95">
        <f t="shared" si="2"/>
        <v>2</v>
      </c>
      <c r="B69" s="95">
        <f>(MAX(B$1:B68)+1)</f>
        <v>69</v>
      </c>
      <c r="C69" s="95" t="str">
        <f t="shared" si="3"/>
        <v>269</v>
      </c>
      <c r="D69" s="93" t="e">
        <f>VLOOKUP(C69,КПКВ!C:E,2,FALSE)</f>
        <v>#N/A</v>
      </c>
      <c r="E69" t="e">
        <f>VLOOKUP(C69,КПКВ!C:E,3,FALSE)</f>
        <v>#N/A</v>
      </c>
    </row>
    <row r="70" spans="1:5" x14ac:dyDescent="0.3">
      <c r="A70" s="95">
        <f t="shared" si="2"/>
        <v>2</v>
      </c>
      <c r="B70" s="95">
        <f>(MAX(B$1:B69)+1)</f>
        <v>70</v>
      </c>
      <c r="C70" s="95" t="str">
        <f t="shared" si="3"/>
        <v>270</v>
      </c>
      <c r="D70" s="93" t="e">
        <f>VLOOKUP(C70,КПКВ!C:E,2,FALSE)</f>
        <v>#N/A</v>
      </c>
      <c r="E70" t="e">
        <f>VLOOKUP(C70,КПКВ!C:E,3,FALSE)</f>
        <v>#N/A</v>
      </c>
    </row>
    <row r="71" spans="1:5" x14ac:dyDescent="0.3">
      <c r="A71" s="95">
        <f t="shared" si="2"/>
        <v>2</v>
      </c>
      <c r="B71" s="95">
        <f>(MAX(B$1:B70)+1)</f>
        <v>71</v>
      </c>
      <c r="C71" s="95" t="str">
        <f t="shared" si="3"/>
        <v>271</v>
      </c>
      <c r="D71" s="93" t="e">
        <f>VLOOKUP(C71,КПКВ!C:E,2,FALSE)</f>
        <v>#N/A</v>
      </c>
      <c r="E71" t="e">
        <f>VLOOKUP(C71,КПКВ!C:E,3,FALSE)</f>
        <v>#N/A</v>
      </c>
    </row>
    <row r="72" spans="1:5" x14ac:dyDescent="0.3">
      <c r="A72" s="95">
        <f t="shared" si="2"/>
        <v>2</v>
      </c>
      <c r="B72" s="95">
        <f>(MAX(B$1:B71)+1)</f>
        <v>72</v>
      </c>
      <c r="C72" s="95" t="str">
        <f t="shared" si="3"/>
        <v>272</v>
      </c>
      <c r="D72" s="93" t="e">
        <f>VLOOKUP(C72,КПКВ!C:E,2,FALSE)</f>
        <v>#N/A</v>
      </c>
      <c r="E72" t="e">
        <f>VLOOKUP(C72,КПКВ!C:E,3,FALSE)</f>
        <v>#N/A</v>
      </c>
    </row>
    <row r="73" spans="1:5" x14ac:dyDescent="0.3">
      <c r="A73" s="95">
        <f t="shared" si="2"/>
        <v>2</v>
      </c>
      <c r="B73" s="95">
        <f>(MAX(B$1:B72)+1)</f>
        <v>73</v>
      </c>
      <c r="C73" s="95" t="str">
        <f t="shared" si="3"/>
        <v>273</v>
      </c>
      <c r="D73" s="93" t="e">
        <f>VLOOKUP(C73,КПКВ!C:E,2,FALSE)</f>
        <v>#N/A</v>
      </c>
      <c r="E73" t="e">
        <f>VLOOKUP(C73,КПКВ!C:E,3,FALSE)</f>
        <v>#N/A</v>
      </c>
    </row>
    <row r="74" spans="1:5" x14ac:dyDescent="0.3">
      <c r="A74" s="95">
        <f t="shared" si="2"/>
        <v>2</v>
      </c>
      <c r="B74" s="95">
        <f>(MAX(B$1:B73)+1)</f>
        <v>74</v>
      </c>
      <c r="C74" s="95" t="str">
        <f t="shared" si="3"/>
        <v>274</v>
      </c>
      <c r="D74" s="93" t="e">
        <f>VLOOKUP(C74,КПКВ!C:E,2,FALSE)</f>
        <v>#N/A</v>
      </c>
      <c r="E74" t="e">
        <f>VLOOKUP(C74,КПКВ!C:E,3,FALSE)</f>
        <v>#N/A</v>
      </c>
    </row>
    <row r="75" spans="1:5" x14ac:dyDescent="0.3">
      <c r="A75" s="95">
        <f t="shared" si="2"/>
        <v>2</v>
      </c>
      <c r="B75" s="95">
        <f>(MAX(B$1:B74)+1)</f>
        <v>75</v>
      </c>
      <c r="C75" s="95" t="str">
        <f t="shared" si="3"/>
        <v>275</v>
      </c>
      <c r="D75" s="93" t="e">
        <f>VLOOKUP(C75,КПКВ!C:E,2,FALSE)</f>
        <v>#N/A</v>
      </c>
      <c r="E75" t="e">
        <f>VLOOKUP(C75,КПКВ!C:E,3,FALSE)</f>
        <v>#N/A</v>
      </c>
    </row>
    <row r="76" spans="1:5" x14ac:dyDescent="0.3">
      <c r="A76" s="95">
        <f t="shared" si="2"/>
        <v>2</v>
      </c>
      <c r="B76" s="95">
        <f>(MAX(B$1:B75)+1)</f>
        <v>76</v>
      </c>
      <c r="C76" s="95" t="str">
        <f t="shared" si="3"/>
        <v>276</v>
      </c>
      <c r="D76" s="93" t="e">
        <f>VLOOKUP(C76,КПКВ!C:E,2,FALSE)</f>
        <v>#N/A</v>
      </c>
      <c r="E76" t="e">
        <f>VLOOKUP(C76,КПКВ!C:E,3,FALSE)</f>
        <v>#N/A</v>
      </c>
    </row>
    <row r="77" spans="1:5" x14ac:dyDescent="0.3">
      <c r="A77" s="95">
        <f t="shared" si="2"/>
        <v>2</v>
      </c>
      <c r="B77" s="95">
        <f>(MAX(B$1:B76)+1)</f>
        <v>77</v>
      </c>
      <c r="C77" s="95" t="str">
        <f t="shared" si="3"/>
        <v>277</v>
      </c>
      <c r="D77" s="93" t="e">
        <f>VLOOKUP(C77,КПКВ!C:E,2,FALSE)</f>
        <v>#N/A</v>
      </c>
      <c r="E77" t="e">
        <f>VLOOKUP(C77,КПКВ!C:E,3,FALSE)</f>
        <v>#N/A</v>
      </c>
    </row>
    <row r="78" spans="1:5" x14ac:dyDescent="0.3">
      <c r="A78" s="95">
        <f t="shared" si="2"/>
        <v>2</v>
      </c>
      <c r="B78" s="95">
        <f>(MAX(B$1:B77)+1)</f>
        <v>78</v>
      </c>
      <c r="C78" s="95" t="str">
        <f t="shared" si="3"/>
        <v>278</v>
      </c>
      <c r="D78" s="93" t="e">
        <f>VLOOKUP(C78,КПКВ!C:E,2,FALSE)</f>
        <v>#N/A</v>
      </c>
      <c r="E78" t="e">
        <f>VLOOKUP(C78,КПКВ!C:E,3,FALSE)</f>
        <v>#N/A</v>
      </c>
    </row>
    <row r="79" spans="1:5" x14ac:dyDescent="0.3">
      <c r="A79" s="95">
        <f t="shared" si="2"/>
        <v>2</v>
      </c>
      <c r="B79" s="95">
        <f>(MAX(B$1:B78)+1)</f>
        <v>79</v>
      </c>
      <c r="C79" s="95" t="str">
        <f t="shared" si="3"/>
        <v>279</v>
      </c>
      <c r="D79" s="93" t="e">
        <f>VLOOKUP(C79,КПКВ!C:E,2,FALSE)</f>
        <v>#N/A</v>
      </c>
      <c r="E79" t="e">
        <f>VLOOKUP(C79,КПКВ!C:E,3,FALSE)</f>
        <v>#N/A</v>
      </c>
    </row>
    <row r="80" spans="1:5" x14ac:dyDescent="0.3">
      <c r="A80" s="95">
        <f t="shared" si="2"/>
        <v>2</v>
      </c>
      <c r="B80" s="95">
        <f>(MAX(B$1:B79)+1)</f>
        <v>80</v>
      </c>
      <c r="C80" s="95" t="str">
        <f t="shared" si="3"/>
        <v>280</v>
      </c>
      <c r="D80" s="93" t="e">
        <f>VLOOKUP(C80,КПКВ!C:E,2,FALSE)</f>
        <v>#N/A</v>
      </c>
      <c r="E80" t="e">
        <f>VLOOKUP(C80,КПКВ!C:E,3,FALSE)</f>
        <v>#N/A</v>
      </c>
    </row>
    <row r="81" spans="1:5" x14ac:dyDescent="0.3">
      <c r="A81" s="95">
        <f t="shared" si="2"/>
        <v>2</v>
      </c>
      <c r="B81" s="95">
        <f>(MAX(B$1:B80)+1)</f>
        <v>81</v>
      </c>
      <c r="C81" s="95" t="str">
        <f t="shared" si="3"/>
        <v>281</v>
      </c>
      <c r="D81" s="93" t="e">
        <f>VLOOKUP(C81,КПКВ!C:E,2,FALSE)</f>
        <v>#N/A</v>
      </c>
      <c r="E81" t="e">
        <f>VLOOKUP(C81,КПКВ!C:E,3,FALSE)</f>
        <v>#N/A</v>
      </c>
    </row>
    <row r="82" spans="1:5" x14ac:dyDescent="0.3">
      <c r="A82" s="95">
        <f t="shared" si="2"/>
        <v>2</v>
      </c>
      <c r="B82" s="95">
        <f>(MAX(B$1:B81)+1)</f>
        <v>82</v>
      </c>
      <c r="C82" s="95" t="str">
        <f t="shared" si="3"/>
        <v>282</v>
      </c>
      <c r="D82" s="93" t="e">
        <f>VLOOKUP(C82,КПКВ!C:E,2,FALSE)</f>
        <v>#N/A</v>
      </c>
      <c r="E82" t="e">
        <f>VLOOKUP(C82,КПКВ!C:E,3,FALSE)</f>
        <v>#N/A</v>
      </c>
    </row>
    <row r="83" spans="1:5" x14ac:dyDescent="0.3">
      <c r="A83" s="95">
        <f t="shared" si="2"/>
        <v>2</v>
      </c>
      <c r="B83" s="95">
        <f>(MAX(B$1:B82)+1)</f>
        <v>83</v>
      </c>
      <c r="C83" s="95" t="str">
        <f t="shared" si="3"/>
        <v>283</v>
      </c>
      <c r="D83" s="93" t="e">
        <f>VLOOKUP(C83,КПКВ!C:E,2,FALSE)</f>
        <v>#N/A</v>
      </c>
      <c r="E83" t="e">
        <f>VLOOKUP(C83,КПКВ!C:E,3,FALSE)</f>
        <v>#N/A</v>
      </c>
    </row>
    <row r="84" spans="1:5" x14ac:dyDescent="0.3">
      <c r="A84" s="95">
        <f t="shared" si="2"/>
        <v>2</v>
      </c>
      <c r="B84" s="95">
        <f>(MAX(B$1:B83)+1)</f>
        <v>84</v>
      </c>
      <c r="C84" s="95" t="str">
        <f t="shared" si="3"/>
        <v>284</v>
      </c>
      <c r="D84" s="93" t="e">
        <f>VLOOKUP(C84,КПКВ!C:E,2,FALSE)</f>
        <v>#N/A</v>
      </c>
      <c r="E84" t="e">
        <f>VLOOKUP(C84,КПКВ!C:E,3,FALSE)</f>
        <v>#N/A</v>
      </c>
    </row>
    <row r="85" spans="1:5" x14ac:dyDescent="0.3">
      <c r="A85" s="95">
        <f t="shared" si="2"/>
        <v>2</v>
      </c>
      <c r="B85" s="95">
        <f>(MAX(B$1:B84)+1)</f>
        <v>85</v>
      </c>
      <c r="C85" s="95" t="str">
        <f t="shared" si="3"/>
        <v>285</v>
      </c>
      <c r="D85" s="93" t="e">
        <f>VLOOKUP(C85,КПКВ!C:E,2,FALSE)</f>
        <v>#N/A</v>
      </c>
      <c r="E85" t="e">
        <f>VLOOKUP(C85,КПКВ!C:E,3,FALSE)</f>
        <v>#N/A</v>
      </c>
    </row>
    <row r="86" spans="1:5" x14ac:dyDescent="0.3">
      <c r="A86" s="95">
        <f t="shared" si="2"/>
        <v>2</v>
      </c>
      <c r="B86" s="95">
        <f>(MAX(B$1:B85)+1)</f>
        <v>86</v>
      </c>
      <c r="C86" s="95" t="str">
        <f t="shared" si="3"/>
        <v>286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2</v>
      </c>
      <c r="B87" s="95">
        <f>(MAX(B$1:B86)+1)</f>
        <v>87</v>
      </c>
      <c r="C87" s="95" t="str">
        <f t="shared" si="3"/>
        <v>287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2</v>
      </c>
      <c r="B88" s="95">
        <f>(MAX(B$1:B87)+1)</f>
        <v>88</v>
      </c>
      <c r="C88" s="95" t="str">
        <f t="shared" si="3"/>
        <v>288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2</v>
      </c>
      <c r="B89" s="95">
        <f>(MAX(B$1:B88)+1)</f>
        <v>89</v>
      </c>
      <c r="C89" s="95" t="str">
        <f t="shared" si="3"/>
        <v>289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2</v>
      </c>
      <c r="B90" s="95">
        <f>(MAX(B$1:B89)+1)</f>
        <v>90</v>
      </c>
      <c r="C90" s="95" t="str">
        <f t="shared" si="3"/>
        <v>290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si="2"/>
        <v>2</v>
      </c>
      <c r="B91" s="95">
        <f>(MAX(B$1:B90)+1)</f>
        <v>91</v>
      </c>
      <c r="C91" s="95" t="str">
        <f t="shared" si="3"/>
        <v>291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2"/>
        <v>2</v>
      </c>
      <c r="B92" s="95">
        <f>(MAX(B$1:B91)+1)</f>
        <v>92</v>
      </c>
      <c r="C92" s="95" t="str">
        <f t="shared" si="3"/>
        <v>292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2"/>
        <v>2</v>
      </c>
      <c r="B93" s="95">
        <f>(MAX(B$1:B92)+1)</f>
        <v>93</v>
      </c>
      <c r="C93" s="95" t="str">
        <f t="shared" si="3"/>
        <v>293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2"/>
        <v>2</v>
      </c>
      <c r="B94" s="95">
        <f>(MAX(B$1:B93)+1)</f>
        <v>94</v>
      </c>
      <c r="C94" s="95" t="str">
        <f t="shared" si="3"/>
        <v>294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2"/>
        <v>2</v>
      </c>
      <c r="B95" s="95">
        <f>(MAX(B$1:B94)+1)</f>
        <v>95</v>
      </c>
      <c r="C95" s="95" t="str">
        <f t="shared" si="3"/>
        <v>295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2"/>
        <v>2</v>
      </c>
      <c r="B96" s="95">
        <f>(MAX(B$1:B95)+1)</f>
        <v>96</v>
      </c>
      <c r="C96" s="95" t="str">
        <f t="shared" si="3"/>
        <v>296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2"/>
        <v>2</v>
      </c>
      <c r="B97" s="95">
        <f>(MAX(B$1:B96)+1)</f>
        <v>97</v>
      </c>
      <c r="C97" s="95" t="str">
        <f t="shared" si="3"/>
        <v>297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2"/>
        <v>2</v>
      </c>
      <c r="B98" s="95">
        <f>(MAX(B$1:B97)+1)</f>
        <v>98</v>
      </c>
      <c r="C98" s="95" t="str">
        <f t="shared" si="3"/>
        <v>298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2"/>
        <v>2</v>
      </c>
      <c r="B99" s="95">
        <f>(MAX(B$1:B98)+1)</f>
        <v>99</v>
      </c>
      <c r="C99" s="95" t="str">
        <f t="shared" si="3"/>
        <v>299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2"/>
        <v>2</v>
      </c>
      <c r="B100" s="95">
        <f>(MAX(B$1:B99)+1)</f>
        <v>100</v>
      </c>
      <c r="C100" s="95" t="str">
        <f t="shared" si="3"/>
        <v>2100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2"/>
        <v>2</v>
      </c>
      <c r="B101" s="95">
        <f>(MAX(B$1:B100)+1)</f>
        <v>101</v>
      </c>
      <c r="C101" s="95" t="str">
        <f t="shared" si="3"/>
        <v>2101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2"/>
        <v>2</v>
      </c>
      <c r="B102" s="95">
        <f>(MAX(B$1:B101)+1)</f>
        <v>102</v>
      </c>
      <c r="C102" s="95" t="str">
        <f t="shared" si="3"/>
        <v>2102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2"/>
        <v>2</v>
      </c>
      <c r="B103" s="95">
        <f>(MAX(B$1:B102)+1)</f>
        <v>103</v>
      </c>
      <c r="C103" s="95" t="str">
        <f t="shared" si="3"/>
        <v>2103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2"/>
        <v>2</v>
      </c>
      <c r="B104" s="95">
        <f>(MAX(B$1:B103)+1)</f>
        <v>104</v>
      </c>
      <c r="C104" s="95" t="str">
        <f t="shared" si="3"/>
        <v>2104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2"/>
        <v>2</v>
      </c>
      <c r="B105" s="95">
        <f>(MAX(B$1:B104)+1)</f>
        <v>105</v>
      </c>
      <c r="C105" s="95" t="str">
        <f t="shared" si="3"/>
        <v>2105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2"/>
        <v>2</v>
      </c>
      <c r="B106" s="95">
        <f>(MAX(B$1:B105)+1)</f>
        <v>106</v>
      </c>
      <c r="C106" s="95" t="str">
        <f t="shared" si="3"/>
        <v>2106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2"/>
        <v>2</v>
      </c>
      <c r="B107" s="95">
        <f>(MAX(B$1:B106)+1)</f>
        <v>107</v>
      </c>
      <c r="C107" s="95" t="str">
        <f t="shared" si="3"/>
        <v>2107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2"/>
        <v>2</v>
      </c>
      <c r="B108" s="95">
        <f>(MAX(B$1:B107)+1)</f>
        <v>108</v>
      </c>
      <c r="C108" s="95" t="str">
        <f t="shared" si="3"/>
        <v>2108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2"/>
        <v>2</v>
      </c>
      <c r="B109" s="95">
        <f>(MAX(B$1:B108)+1)</f>
        <v>109</v>
      </c>
      <c r="C109" s="95" t="str">
        <f t="shared" si="3"/>
        <v>2109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2"/>
        <v>2</v>
      </c>
      <c r="B110" s="95">
        <f>(MAX(B$1:B109)+1)</f>
        <v>110</v>
      </c>
      <c r="C110" s="95" t="str">
        <f t="shared" si="3"/>
        <v>2110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2"/>
        <v>2</v>
      </c>
      <c r="B111" s="95">
        <f>(MAX(B$1:B110)+1)</f>
        <v>111</v>
      </c>
      <c r="C111" s="95" t="str">
        <f t="shared" si="3"/>
        <v>2111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2"/>
        <v>2</v>
      </c>
      <c r="B112" s="95">
        <f>(MAX(B$1:B111)+1)</f>
        <v>112</v>
      </c>
      <c r="C112" s="95" t="str">
        <f t="shared" si="3"/>
        <v>2112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2"/>
        <v>2</v>
      </c>
      <c r="B113" s="95">
        <f>(MAX(B$1:B112)+1)</f>
        <v>113</v>
      </c>
      <c r="C113" s="95" t="str">
        <f t="shared" si="3"/>
        <v>2113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2"/>
        <v>2</v>
      </c>
      <c r="B114" s="95">
        <f>(MAX(B$1:B113)+1)</f>
        <v>114</v>
      </c>
      <c r="C114" s="95" t="str">
        <f t="shared" si="3"/>
        <v>2114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2"/>
        <v>2</v>
      </c>
      <c r="B115" s="95">
        <f>(MAX(B$1:B114)+1)</f>
        <v>115</v>
      </c>
      <c r="C115" s="95" t="str">
        <f t="shared" si="3"/>
        <v>2115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2"/>
        <v>2</v>
      </c>
      <c r="B116" s="95">
        <f>(MAX(B$1:B115)+1)</f>
        <v>116</v>
      </c>
      <c r="C116" s="95" t="str">
        <f t="shared" si="3"/>
        <v>2116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2"/>
        <v>2</v>
      </c>
      <c r="B117" s="95">
        <f>(MAX(B$1:B116)+1)</f>
        <v>117</v>
      </c>
      <c r="C117" s="95" t="str">
        <f t="shared" si="3"/>
        <v>2117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2"/>
        <v>2</v>
      </c>
      <c r="B118" s="95">
        <f>(MAX(B$1:B117)+1)</f>
        <v>118</v>
      </c>
      <c r="C118" s="95" t="str">
        <f t="shared" si="3"/>
        <v>2118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2"/>
        <v>2</v>
      </c>
      <c r="B119" s="95">
        <f>(MAX(B$1:B118)+1)</f>
        <v>119</v>
      </c>
      <c r="C119" s="95" t="str">
        <f t="shared" si="3"/>
        <v>2119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2"/>
        <v>2</v>
      </c>
      <c r="B120" s="95">
        <f>(MAX(B$1:B119)+1)</f>
        <v>120</v>
      </c>
      <c r="C120" s="95" t="str">
        <f t="shared" si="3"/>
        <v>2120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2"/>
        <v>2</v>
      </c>
      <c r="B121" s="95">
        <f>(MAX(B$1:B120)+1)</f>
        <v>121</v>
      </c>
      <c r="C121" s="95" t="str">
        <f t="shared" si="3"/>
        <v>2121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2"/>
        <v>2</v>
      </c>
      <c r="B122" s="95">
        <f>(MAX(B$1:B121)+1)</f>
        <v>122</v>
      </c>
      <c r="C122" s="95" t="str">
        <f t="shared" si="3"/>
        <v>2122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2"/>
        <v>2</v>
      </c>
      <c r="B123" s="95">
        <f>(MAX(B$1:B122)+1)</f>
        <v>123</v>
      </c>
      <c r="C123" s="95" t="str">
        <f t="shared" si="3"/>
        <v>2123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2"/>
        <v>2</v>
      </c>
      <c r="B124" s="95">
        <f>(MAX(B$1:B123)+1)</f>
        <v>124</v>
      </c>
      <c r="C124" s="95" t="str">
        <f t="shared" si="3"/>
        <v>2124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2"/>
        <v>2</v>
      </c>
      <c r="B125" s="95">
        <f>(MAX(B$1:B124)+1)</f>
        <v>125</v>
      </c>
      <c r="C125" s="95" t="str">
        <f t="shared" si="3"/>
        <v>2125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2"/>
        <v>2</v>
      </c>
      <c r="B126" s="95">
        <f>(MAX(B$1:B125)+1)</f>
        <v>126</v>
      </c>
      <c r="C126" s="95" t="str">
        <f t="shared" si="3"/>
        <v>2126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2"/>
        <v>2</v>
      </c>
      <c r="B127" s="95">
        <f>(MAX(B$1:B126)+1)</f>
        <v>127</v>
      </c>
      <c r="C127" s="95" t="str">
        <f t="shared" si="3"/>
        <v>2127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2"/>
        <v>2</v>
      </c>
      <c r="B128" s="95">
        <f>(MAX(B$1:B127)+1)</f>
        <v>128</v>
      </c>
      <c r="C128" s="95" t="str">
        <f t="shared" si="3"/>
        <v>2128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2"/>
        <v>2</v>
      </c>
      <c r="B129" s="95">
        <f>(MAX(B$1:B128)+1)</f>
        <v>129</v>
      </c>
      <c r="C129" s="95" t="str">
        <f t="shared" si="3"/>
        <v>2129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2"/>
        <v>2</v>
      </c>
      <c r="B130" s="95">
        <f>(MAX(B$1:B129)+1)</f>
        <v>130</v>
      </c>
      <c r="C130" s="95" t="str">
        <f t="shared" si="3"/>
        <v>2130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ref="A131:A150" si="4">A130</f>
        <v>2</v>
      </c>
      <c r="B131" s="95">
        <f>(MAX(B$1:B130)+1)</f>
        <v>131</v>
      </c>
      <c r="C131" s="95" t="str">
        <f t="shared" ref="C131:C150" si="5">A131&amp;B131</f>
        <v>2131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2</v>
      </c>
      <c r="B132" s="95">
        <f>(MAX(B$1:B131)+1)</f>
        <v>132</v>
      </c>
      <c r="C132" s="95" t="str">
        <f t="shared" si="5"/>
        <v>2132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2</v>
      </c>
      <c r="B133" s="95">
        <f>(MAX(B$1:B132)+1)</f>
        <v>133</v>
      </c>
      <c r="C133" s="95" t="str">
        <f t="shared" si="5"/>
        <v>2133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2</v>
      </c>
      <c r="B134" s="95">
        <f>(MAX(B$1:B133)+1)</f>
        <v>134</v>
      </c>
      <c r="C134" s="95" t="str">
        <f t="shared" si="5"/>
        <v>2134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2</v>
      </c>
      <c r="B135" s="95">
        <f>(MAX(B$1:B134)+1)</f>
        <v>135</v>
      </c>
      <c r="C135" s="95" t="str">
        <f t="shared" si="5"/>
        <v>2135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2</v>
      </c>
      <c r="B136" s="95">
        <f>(MAX(B$1:B135)+1)</f>
        <v>136</v>
      </c>
      <c r="C136" s="95" t="str">
        <f t="shared" si="5"/>
        <v>2136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2</v>
      </c>
      <c r="B137" s="95">
        <f>(MAX(B$1:B136)+1)</f>
        <v>137</v>
      </c>
      <c r="C137" s="95" t="str">
        <f t="shared" si="5"/>
        <v>2137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2</v>
      </c>
      <c r="B138" s="95">
        <f>(MAX(B$1:B137)+1)</f>
        <v>138</v>
      </c>
      <c r="C138" s="95" t="str">
        <f t="shared" si="5"/>
        <v>2138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2</v>
      </c>
      <c r="B139" s="95">
        <f>(MAX(B$1:B138)+1)</f>
        <v>139</v>
      </c>
      <c r="C139" s="95" t="str">
        <f t="shared" si="5"/>
        <v>2139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2</v>
      </c>
      <c r="B140" s="95">
        <f>(MAX(B$1:B139)+1)</f>
        <v>140</v>
      </c>
      <c r="C140" s="95" t="str">
        <f t="shared" si="5"/>
        <v>2140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2</v>
      </c>
      <c r="B141" s="95">
        <f>(MAX(B$1:B140)+1)</f>
        <v>141</v>
      </c>
      <c r="C141" s="95" t="str">
        <f t="shared" si="5"/>
        <v>2141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2</v>
      </c>
      <c r="B142" s="95">
        <f>(MAX(B$1:B141)+1)</f>
        <v>142</v>
      </c>
      <c r="C142" s="95" t="str">
        <f t="shared" si="5"/>
        <v>2142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2</v>
      </c>
      <c r="B143" s="95">
        <f>(MAX(B$1:B142)+1)</f>
        <v>143</v>
      </c>
      <c r="C143" s="95" t="str">
        <f t="shared" si="5"/>
        <v>2143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2</v>
      </c>
      <c r="B144" s="95">
        <f>(MAX(B$1:B143)+1)</f>
        <v>144</v>
      </c>
      <c r="C144" s="95" t="str">
        <f t="shared" si="5"/>
        <v>2144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2</v>
      </c>
      <c r="B145" s="95">
        <f>(MAX(B$1:B144)+1)</f>
        <v>145</v>
      </c>
      <c r="C145" s="95" t="str">
        <f t="shared" si="5"/>
        <v>2145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2</v>
      </c>
      <c r="B146" s="95">
        <f>(MAX(B$1:B145)+1)</f>
        <v>146</v>
      </c>
      <c r="C146" s="95" t="str">
        <f t="shared" si="5"/>
        <v>2146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2</v>
      </c>
      <c r="B147" s="95">
        <f>(MAX(B$1:B146)+1)</f>
        <v>147</v>
      </c>
      <c r="C147" s="95" t="str">
        <f t="shared" si="5"/>
        <v>2147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2</v>
      </c>
      <c r="B148" s="95">
        <f>(MAX(B$1:B147)+1)</f>
        <v>148</v>
      </c>
      <c r="C148" s="95" t="str">
        <f t="shared" si="5"/>
        <v>2148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2</v>
      </c>
      <c r="B149" s="95">
        <f>(MAX(B$1:B148)+1)</f>
        <v>149</v>
      </c>
      <c r="C149" s="95" t="str">
        <f t="shared" si="5"/>
        <v>2149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2</v>
      </c>
      <c r="B150" s="95">
        <f>(MAX(B$1:B149)+1)</f>
        <v>150</v>
      </c>
      <c r="C150" s="95" t="str">
        <f t="shared" si="5"/>
        <v>2150</v>
      </c>
      <c r="D150" s="93" t="e">
        <f>VLOOKUP(C150,КПКВ!C:E,2,FALSE)</f>
        <v>#N/A</v>
      </c>
      <c r="E150" t="e">
        <f>VLOOKUP(C150,КПКВ!C:E,3,FALSE)</f>
        <v>#N/A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3</v>
      </c>
      <c r="B1" s="95">
        <v>1</v>
      </c>
      <c r="C1" s="95" t="str">
        <f>A1&amp;B1</f>
        <v>31</v>
      </c>
      <c r="D1" s="93">
        <f>VLOOKUP(C1,КПКВ!C:E,2,FALSE)</f>
        <v>9150</v>
      </c>
      <c r="E1" t="str">
        <f>VLOOKUP(C1,КПКВ!C:E,3,FALSE)</f>
        <v>Інші дотації з місцевого бюджету</v>
      </c>
    </row>
    <row r="2" spans="1:5" x14ac:dyDescent="0.3">
      <c r="A2" s="95">
        <f>A1</f>
        <v>3</v>
      </c>
      <c r="B2" s="95">
        <f>(MAX(B$1:B1)+1)</f>
        <v>2</v>
      </c>
      <c r="C2" s="95" t="str">
        <f>A2&amp;B2</f>
        <v>32</v>
      </c>
      <c r="D2" s="93">
        <f>VLOOKUP(C2,КПКВ!C:E,2,FALSE)</f>
        <v>9270</v>
      </c>
      <c r="E2" t="str">
        <f>VLOOKUP(C2,КПКВ!C:E,3,FALSE)</f>
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v>
      </c>
    </row>
    <row r="3" spans="1:5" x14ac:dyDescent="0.3">
      <c r="A3" s="95">
        <f t="shared" ref="A3:A66" si="0">A2</f>
        <v>3</v>
      </c>
      <c r="B3" s="95">
        <f>(MAX(B$1:B2)+1)</f>
        <v>3</v>
      </c>
      <c r="C3" s="95" t="str">
        <f t="shared" ref="C3:C66" si="1">A3&amp;B3</f>
        <v>33</v>
      </c>
      <c r="D3" s="93">
        <f>VLOOKUP(C3,КПКВ!C:E,2,FALSE)</f>
        <v>9330</v>
      </c>
      <c r="E3" t="str">
        <f>VLOOKUP(C3,КПКВ!C:E,3,FALSE)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</row>
    <row r="4" spans="1:5" x14ac:dyDescent="0.3">
      <c r="A4" s="95">
        <f t="shared" si="0"/>
        <v>3</v>
      </c>
      <c r="B4" s="95">
        <f>(MAX(B$1:B3)+1)</f>
        <v>4</v>
      </c>
      <c r="C4" s="95" t="str">
        <f t="shared" si="1"/>
        <v>34</v>
      </c>
      <c r="D4" s="93">
        <f>VLOOKUP(C4,КПКВ!C:E,2,FALSE)</f>
        <v>9380</v>
      </c>
      <c r="E4" t="str">
        <f>VLOOKUP(C4,КПКВ!C:E,3,FALSE)</f>
        <v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v>
      </c>
    </row>
    <row r="5" spans="1:5" x14ac:dyDescent="0.3">
      <c r="A5" s="95">
        <f t="shared" si="0"/>
        <v>3</v>
      </c>
      <c r="B5" s="95">
        <f>(MAX(B$1:B4)+1)</f>
        <v>5</v>
      </c>
      <c r="C5" s="95" t="str">
        <f t="shared" si="1"/>
        <v>35</v>
      </c>
      <c r="D5" s="93">
        <f>VLOOKUP(C5,КПКВ!C:E,2,FALSE)</f>
        <v>9510</v>
      </c>
      <c r="E5" t="str">
        <f>VLOOKUP(C5,КПКВ!C:E,3,FALSE)</f>
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</c>
    </row>
    <row r="6" spans="1:5" x14ac:dyDescent="0.3">
      <c r="A6" s="95">
        <f t="shared" si="0"/>
        <v>3</v>
      </c>
      <c r="B6" s="95">
        <f>(MAX(B$1:B5)+1)</f>
        <v>6</v>
      </c>
      <c r="C6" s="95" t="str">
        <f t="shared" si="1"/>
        <v>36</v>
      </c>
      <c r="D6" s="93">
        <f>VLOOKUP(C6,КПКВ!C:E,2,FALSE)</f>
        <v>9620</v>
      </c>
      <c r="E6" t="str">
        <f>VLOOKUP(C6,КПКВ!C:E,3,FALSE)</f>
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</c>
    </row>
    <row r="7" spans="1:5" x14ac:dyDescent="0.3">
      <c r="A7" s="95">
        <f t="shared" si="0"/>
        <v>3</v>
      </c>
      <c r="B7" s="95">
        <f>(MAX(B$1:B6)+1)</f>
        <v>7</v>
      </c>
      <c r="C7" s="95" t="str">
        <f t="shared" si="1"/>
        <v>37</v>
      </c>
      <c r="D7" s="93">
        <f>VLOOKUP(C7,КПКВ!C:E,2,FALSE)</f>
        <v>9730</v>
      </c>
      <c r="E7" t="str">
        <f>VLOOKUP(C7,КПКВ!C:E,3,FALSE)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</row>
    <row r="8" spans="1:5" x14ac:dyDescent="0.3">
      <c r="A8" s="95">
        <f t="shared" si="0"/>
        <v>3</v>
      </c>
      <c r="B8" s="95">
        <f>(MAX(B$1:B7)+1)</f>
        <v>8</v>
      </c>
      <c r="C8" s="95" t="str">
        <f t="shared" si="1"/>
        <v>38</v>
      </c>
      <c r="D8" s="93">
        <f>VLOOKUP(C8,КПКВ!C:E,2,FALSE)</f>
        <v>9740</v>
      </c>
      <c r="E8" t="str">
        <f>VLOOKUP(C8,КПКВ!C:E,3,FALSE)</f>
        <v>Субвенція з місцевого бюджету на здійснення природоохоронних заходів</v>
      </c>
    </row>
    <row r="9" spans="1:5" x14ac:dyDescent="0.3">
      <c r="A9" s="95">
        <f t="shared" si="0"/>
        <v>3</v>
      </c>
      <c r="B9" s="95">
        <f>(MAX(B$1:B8)+1)</f>
        <v>9</v>
      </c>
      <c r="C9" s="95" t="str">
        <f t="shared" si="1"/>
        <v>39</v>
      </c>
      <c r="D9" s="93">
        <f>VLOOKUP(C9,КПКВ!C:E,2,FALSE)</f>
        <v>9750</v>
      </c>
      <c r="E9" t="str">
        <f>VLOOKUP(C9,КПКВ!C:E,3,FALSE)</f>
        <v>Субвенція з місцевого бюджету на співфінансування інвестиційних проектів</v>
      </c>
    </row>
    <row r="10" spans="1:5" x14ac:dyDescent="0.3">
      <c r="A10" s="95">
        <f t="shared" si="0"/>
        <v>3</v>
      </c>
      <c r="B10" s="95">
        <f>(MAX(B$1:B9)+1)</f>
        <v>10</v>
      </c>
      <c r="C10" s="95" t="str">
        <f t="shared" si="1"/>
        <v>310</v>
      </c>
      <c r="D10" s="93">
        <f>VLOOKUP(C10,КПКВ!C:E,2,FALSE)</f>
        <v>9770</v>
      </c>
      <c r="E10" t="str">
        <f>VLOOKUP(C10,КПКВ!C:E,3,FALSE)</f>
        <v>Інші субвенції з місцевого бюджету</v>
      </c>
    </row>
    <row r="11" spans="1:5" x14ac:dyDescent="0.3">
      <c r="A11" s="95">
        <f t="shared" si="0"/>
        <v>3</v>
      </c>
      <c r="B11" s="95">
        <f>(MAX(B$1:B10)+1)</f>
        <v>11</v>
      </c>
      <c r="C11" s="95" t="str">
        <f t="shared" si="1"/>
        <v>311</v>
      </c>
      <c r="D11" s="93" t="e">
        <f>VLOOKUP(C11,КПКВ!C:E,2,FALSE)</f>
        <v>#N/A</v>
      </c>
      <c r="E11" t="e">
        <f>VLOOKUP(C11,КПКВ!C:E,3,FALSE)</f>
        <v>#N/A</v>
      </c>
    </row>
    <row r="12" spans="1:5" x14ac:dyDescent="0.3">
      <c r="A12" s="95">
        <f t="shared" si="0"/>
        <v>3</v>
      </c>
      <c r="B12" s="95">
        <f>(MAX(B$1:B11)+1)</f>
        <v>12</v>
      </c>
      <c r="C12" s="95" t="str">
        <f t="shared" si="1"/>
        <v>312</v>
      </c>
      <c r="D12" s="93" t="e">
        <f>VLOOKUP(C12,КПКВ!C:E,2,FALSE)</f>
        <v>#N/A</v>
      </c>
      <c r="E12" t="e">
        <f>VLOOKUP(C12,КПКВ!C:E,3,FALSE)</f>
        <v>#N/A</v>
      </c>
    </row>
    <row r="13" spans="1:5" x14ac:dyDescent="0.3">
      <c r="A13" s="95">
        <f t="shared" si="0"/>
        <v>3</v>
      </c>
      <c r="B13" s="95">
        <f>(MAX(B$1:B12)+1)</f>
        <v>13</v>
      </c>
      <c r="C13" s="95" t="str">
        <f t="shared" si="1"/>
        <v>313</v>
      </c>
      <c r="D13" s="93" t="e">
        <f>VLOOKUP(C13,КПКВ!C:E,2,FALSE)</f>
        <v>#N/A</v>
      </c>
      <c r="E13" t="e">
        <f>VLOOKUP(C13,КПКВ!C:E,3,FALSE)</f>
        <v>#N/A</v>
      </c>
    </row>
    <row r="14" spans="1:5" x14ac:dyDescent="0.3">
      <c r="A14" s="95">
        <f t="shared" si="0"/>
        <v>3</v>
      </c>
      <c r="B14" s="95">
        <f>(MAX(B$1:B13)+1)</f>
        <v>14</v>
      </c>
      <c r="C14" s="95" t="str">
        <f t="shared" si="1"/>
        <v>314</v>
      </c>
      <c r="D14" s="93" t="e">
        <f>VLOOKUP(C14,КПКВ!C:E,2,FALSE)</f>
        <v>#N/A</v>
      </c>
      <c r="E14" t="e">
        <f>VLOOKUP(C14,КПКВ!C:E,3,FALSE)</f>
        <v>#N/A</v>
      </c>
    </row>
    <row r="15" spans="1:5" x14ac:dyDescent="0.3">
      <c r="A15" s="95">
        <f t="shared" si="0"/>
        <v>3</v>
      </c>
      <c r="B15" s="95">
        <f>(MAX(B$1:B14)+1)</f>
        <v>15</v>
      </c>
      <c r="C15" s="95" t="str">
        <f t="shared" si="1"/>
        <v>315</v>
      </c>
      <c r="D15" s="93" t="e">
        <f>VLOOKUP(C15,КПКВ!C:E,2,FALSE)</f>
        <v>#N/A</v>
      </c>
      <c r="E15" t="e">
        <f>VLOOKUP(C15,КПКВ!C:E,3,FALSE)</f>
        <v>#N/A</v>
      </c>
    </row>
    <row r="16" spans="1:5" x14ac:dyDescent="0.3">
      <c r="A16" s="95">
        <f t="shared" si="0"/>
        <v>3</v>
      </c>
      <c r="B16" s="95">
        <f>(MAX(B$1:B15)+1)</f>
        <v>16</v>
      </c>
      <c r="C16" s="95" t="str">
        <f t="shared" si="1"/>
        <v>316</v>
      </c>
      <c r="D16" s="93" t="e">
        <f>VLOOKUP(C16,КПКВ!C:E,2,FALSE)</f>
        <v>#N/A</v>
      </c>
      <c r="E16" t="e">
        <f>VLOOKUP(C16,КПКВ!C:E,3,FALSE)</f>
        <v>#N/A</v>
      </c>
    </row>
    <row r="17" spans="1:5" x14ac:dyDescent="0.3">
      <c r="A17" s="95">
        <f t="shared" si="0"/>
        <v>3</v>
      </c>
      <c r="B17" s="95">
        <f>(MAX(B$1:B16)+1)</f>
        <v>17</v>
      </c>
      <c r="C17" s="95" t="str">
        <f t="shared" si="1"/>
        <v>317</v>
      </c>
      <c r="D17" s="93" t="e">
        <f>VLOOKUP(C17,КПКВ!C:E,2,FALSE)</f>
        <v>#N/A</v>
      </c>
      <c r="E17" t="e">
        <f>VLOOKUP(C17,КПКВ!C:E,3,FALSE)</f>
        <v>#N/A</v>
      </c>
    </row>
    <row r="18" spans="1:5" x14ac:dyDescent="0.3">
      <c r="A18" s="95">
        <f t="shared" si="0"/>
        <v>3</v>
      </c>
      <c r="B18" s="95">
        <f>(MAX(B$1:B17)+1)</f>
        <v>18</v>
      </c>
      <c r="C18" s="95" t="str">
        <f t="shared" si="1"/>
        <v>318</v>
      </c>
      <c r="D18" s="93" t="e">
        <f>VLOOKUP(C18,КПКВ!C:E,2,FALSE)</f>
        <v>#N/A</v>
      </c>
      <c r="E18" t="e">
        <f>VLOOKUP(C18,КПКВ!C:E,3,FALSE)</f>
        <v>#N/A</v>
      </c>
    </row>
    <row r="19" spans="1:5" x14ac:dyDescent="0.3">
      <c r="A19" s="95">
        <f t="shared" si="0"/>
        <v>3</v>
      </c>
      <c r="B19" s="95">
        <f>(MAX(B$1:B18)+1)</f>
        <v>19</v>
      </c>
      <c r="C19" s="95" t="str">
        <f t="shared" si="1"/>
        <v>319</v>
      </c>
      <c r="D19" s="93" t="e">
        <f>VLOOKUP(C19,КПКВ!C:E,2,FALSE)</f>
        <v>#N/A</v>
      </c>
      <c r="E19" t="e">
        <f>VLOOKUP(C19,КПКВ!C:E,3,FALSE)</f>
        <v>#N/A</v>
      </c>
    </row>
    <row r="20" spans="1:5" x14ac:dyDescent="0.3">
      <c r="A20" s="95">
        <f t="shared" si="0"/>
        <v>3</v>
      </c>
      <c r="B20" s="95">
        <f>(MAX(B$1:B19)+1)</f>
        <v>20</v>
      </c>
      <c r="C20" s="95" t="str">
        <f t="shared" si="1"/>
        <v>320</v>
      </c>
      <c r="D20" s="93" t="e">
        <f>VLOOKUP(C20,КПКВ!C:E,2,FALSE)</f>
        <v>#N/A</v>
      </c>
      <c r="E20" t="e">
        <f>VLOOKUP(C20,КПКВ!C:E,3,FALSE)</f>
        <v>#N/A</v>
      </c>
    </row>
    <row r="21" spans="1:5" x14ac:dyDescent="0.3">
      <c r="A21" s="95">
        <f t="shared" si="0"/>
        <v>3</v>
      </c>
      <c r="B21" s="95">
        <f>(MAX(B$1:B20)+1)</f>
        <v>21</v>
      </c>
      <c r="C21" s="95" t="str">
        <f t="shared" si="1"/>
        <v>321</v>
      </c>
      <c r="D21" s="93" t="e">
        <f>VLOOKUP(C21,КПКВ!C:E,2,FALSE)</f>
        <v>#N/A</v>
      </c>
      <c r="E21" t="e">
        <f>VLOOKUP(C21,КПКВ!C:E,3,FALSE)</f>
        <v>#N/A</v>
      </c>
    </row>
    <row r="22" spans="1:5" x14ac:dyDescent="0.3">
      <c r="A22" s="95">
        <f t="shared" si="0"/>
        <v>3</v>
      </c>
      <c r="B22" s="95">
        <f>(MAX(B$1:B21)+1)</f>
        <v>22</v>
      </c>
      <c r="C22" s="95" t="str">
        <f t="shared" si="1"/>
        <v>322</v>
      </c>
      <c r="D22" s="93" t="e">
        <f>VLOOKUP(C22,КПКВ!C:E,2,FALSE)</f>
        <v>#N/A</v>
      </c>
      <c r="E22" t="e">
        <f>VLOOKUP(C22,КПКВ!C:E,3,FALSE)</f>
        <v>#N/A</v>
      </c>
    </row>
    <row r="23" spans="1:5" x14ac:dyDescent="0.3">
      <c r="A23" s="95">
        <f t="shared" si="0"/>
        <v>3</v>
      </c>
      <c r="B23" s="95">
        <f>(MAX(B$1:B22)+1)</f>
        <v>23</v>
      </c>
      <c r="C23" s="95" t="str">
        <f t="shared" si="1"/>
        <v>323</v>
      </c>
      <c r="D23" s="93" t="e">
        <f>VLOOKUP(C23,КПКВ!C:E,2,FALSE)</f>
        <v>#N/A</v>
      </c>
      <c r="E23" t="e">
        <f>VLOOKUP(C23,КПКВ!C:E,3,FALSE)</f>
        <v>#N/A</v>
      </c>
    </row>
    <row r="24" spans="1:5" x14ac:dyDescent="0.3">
      <c r="A24" s="95">
        <f t="shared" si="0"/>
        <v>3</v>
      </c>
      <c r="B24" s="95">
        <f>(MAX(B$1:B23)+1)</f>
        <v>24</v>
      </c>
      <c r="C24" s="95" t="str">
        <f t="shared" si="1"/>
        <v>324</v>
      </c>
      <c r="D24" s="93" t="e">
        <f>VLOOKUP(C24,КПКВ!C:E,2,FALSE)</f>
        <v>#N/A</v>
      </c>
      <c r="E24" t="e">
        <f>VLOOKUP(C24,КПКВ!C:E,3,FALSE)</f>
        <v>#N/A</v>
      </c>
    </row>
    <row r="25" spans="1:5" x14ac:dyDescent="0.3">
      <c r="A25" s="95">
        <f t="shared" si="0"/>
        <v>3</v>
      </c>
      <c r="B25" s="95">
        <f>(MAX(B$1:B24)+1)</f>
        <v>25</v>
      </c>
      <c r="C25" s="95" t="str">
        <f t="shared" si="1"/>
        <v>325</v>
      </c>
      <c r="D25" s="93" t="e">
        <f>VLOOKUP(C25,КПКВ!C:E,2,FALSE)</f>
        <v>#N/A</v>
      </c>
      <c r="E25" t="e">
        <f>VLOOKUP(C25,КПКВ!C:E,3,FALSE)</f>
        <v>#N/A</v>
      </c>
    </row>
    <row r="26" spans="1:5" x14ac:dyDescent="0.3">
      <c r="A26" s="95">
        <f t="shared" si="0"/>
        <v>3</v>
      </c>
      <c r="B26" s="95">
        <f>(MAX(B$1:B25)+1)</f>
        <v>26</v>
      </c>
      <c r="C26" s="95" t="str">
        <f t="shared" si="1"/>
        <v>326</v>
      </c>
      <c r="D26" s="93" t="e">
        <f>VLOOKUP(C26,КПКВ!C:E,2,FALSE)</f>
        <v>#N/A</v>
      </c>
      <c r="E26" t="e">
        <f>VLOOKUP(C26,КПКВ!C:E,3,FALSE)</f>
        <v>#N/A</v>
      </c>
    </row>
    <row r="27" spans="1:5" x14ac:dyDescent="0.3">
      <c r="A27" s="95">
        <f t="shared" si="0"/>
        <v>3</v>
      </c>
      <c r="B27" s="95">
        <f>(MAX(B$1:B26)+1)</f>
        <v>27</v>
      </c>
      <c r="C27" s="95" t="str">
        <f t="shared" si="1"/>
        <v>327</v>
      </c>
      <c r="D27" s="93" t="e">
        <f>VLOOKUP(C27,КПКВ!C:E,2,FALSE)</f>
        <v>#N/A</v>
      </c>
      <c r="E27" t="e">
        <f>VLOOKUP(C27,КПКВ!C:E,3,FALSE)</f>
        <v>#N/A</v>
      </c>
    </row>
    <row r="28" spans="1:5" x14ac:dyDescent="0.3">
      <c r="A28" s="95">
        <f t="shared" si="0"/>
        <v>3</v>
      </c>
      <c r="B28" s="95">
        <f>(MAX(B$1:B27)+1)</f>
        <v>28</v>
      </c>
      <c r="C28" s="95" t="str">
        <f t="shared" si="1"/>
        <v>328</v>
      </c>
      <c r="D28" s="93" t="e">
        <f>VLOOKUP(C28,КПКВ!C:E,2,FALSE)</f>
        <v>#N/A</v>
      </c>
      <c r="E28" t="e">
        <f>VLOOKUP(C28,КПКВ!C:E,3,FALSE)</f>
        <v>#N/A</v>
      </c>
    </row>
    <row r="29" spans="1:5" x14ac:dyDescent="0.3">
      <c r="A29" s="95">
        <f t="shared" si="0"/>
        <v>3</v>
      </c>
      <c r="B29" s="95">
        <f>(MAX(B$1:B28)+1)</f>
        <v>29</v>
      </c>
      <c r="C29" s="95" t="str">
        <f t="shared" si="1"/>
        <v>329</v>
      </c>
      <c r="D29" s="93" t="e">
        <f>VLOOKUP(C29,КПКВ!C:E,2,FALSE)</f>
        <v>#N/A</v>
      </c>
      <c r="E29" t="e">
        <f>VLOOKUP(C29,КПКВ!C:E,3,FALSE)</f>
        <v>#N/A</v>
      </c>
    </row>
    <row r="30" spans="1:5" x14ac:dyDescent="0.3">
      <c r="A30" s="95">
        <f t="shared" si="0"/>
        <v>3</v>
      </c>
      <c r="B30" s="95">
        <f>(MAX(B$1:B29)+1)</f>
        <v>30</v>
      </c>
      <c r="C30" s="95" t="str">
        <f t="shared" si="1"/>
        <v>330</v>
      </c>
      <c r="D30" s="93" t="e">
        <f>VLOOKUP(C30,КПКВ!C:E,2,FALSE)</f>
        <v>#N/A</v>
      </c>
      <c r="E30" t="e">
        <f>VLOOKUP(C30,КПКВ!C:E,3,FALSE)</f>
        <v>#N/A</v>
      </c>
    </row>
    <row r="31" spans="1:5" x14ac:dyDescent="0.3">
      <c r="A31" s="95">
        <f t="shared" si="0"/>
        <v>3</v>
      </c>
      <c r="B31" s="95">
        <f>(MAX(B$1:B30)+1)</f>
        <v>31</v>
      </c>
      <c r="C31" s="95" t="str">
        <f t="shared" si="1"/>
        <v>331</v>
      </c>
      <c r="D31" s="93" t="e">
        <f>VLOOKUP(C31,КПКВ!C:E,2,FALSE)</f>
        <v>#N/A</v>
      </c>
      <c r="E31" t="e">
        <f>VLOOKUP(C31,КПКВ!C:E,3,FALSE)</f>
        <v>#N/A</v>
      </c>
    </row>
    <row r="32" spans="1:5" x14ac:dyDescent="0.3">
      <c r="A32" s="95">
        <f t="shared" si="0"/>
        <v>3</v>
      </c>
      <c r="B32" s="95">
        <f>(MAX(B$1:B31)+1)</f>
        <v>32</v>
      </c>
      <c r="C32" s="95" t="str">
        <f t="shared" si="1"/>
        <v>332</v>
      </c>
      <c r="D32" s="93" t="e">
        <f>VLOOKUP(C32,КПКВ!C:E,2,FALSE)</f>
        <v>#N/A</v>
      </c>
      <c r="E32" t="e">
        <f>VLOOKUP(C32,КПКВ!C:E,3,FALSE)</f>
        <v>#N/A</v>
      </c>
    </row>
    <row r="33" spans="1:5" x14ac:dyDescent="0.3">
      <c r="A33" s="95">
        <f t="shared" si="0"/>
        <v>3</v>
      </c>
      <c r="B33" s="95">
        <f>(MAX(B$1:B32)+1)</f>
        <v>33</v>
      </c>
      <c r="C33" s="95" t="str">
        <f t="shared" si="1"/>
        <v>333</v>
      </c>
      <c r="D33" s="93" t="e">
        <f>VLOOKUP(C33,КПКВ!C:E,2,FALSE)</f>
        <v>#N/A</v>
      </c>
      <c r="E33" t="e">
        <f>VLOOKUP(C33,КПКВ!C:E,3,FALSE)</f>
        <v>#N/A</v>
      </c>
    </row>
    <row r="34" spans="1:5" x14ac:dyDescent="0.3">
      <c r="A34" s="95">
        <f t="shared" si="0"/>
        <v>3</v>
      </c>
      <c r="B34" s="95">
        <f>(MAX(B$1:B33)+1)</f>
        <v>34</v>
      </c>
      <c r="C34" s="95" t="str">
        <f t="shared" si="1"/>
        <v>334</v>
      </c>
      <c r="D34" s="93" t="e">
        <f>VLOOKUP(C34,КПКВ!C:E,2,FALSE)</f>
        <v>#N/A</v>
      </c>
      <c r="E34" t="e">
        <f>VLOOKUP(C34,КПКВ!C:E,3,FALSE)</f>
        <v>#N/A</v>
      </c>
    </row>
    <row r="35" spans="1:5" x14ac:dyDescent="0.3">
      <c r="A35" s="95">
        <f t="shared" si="0"/>
        <v>3</v>
      </c>
      <c r="B35" s="95">
        <f>(MAX(B$1:B34)+1)</f>
        <v>35</v>
      </c>
      <c r="C35" s="95" t="str">
        <f t="shared" si="1"/>
        <v>335</v>
      </c>
      <c r="D35" s="93" t="e">
        <f>VLOOKUP(C35,КПКВ!C:E,2,FALSE)</f>
        <v>#N/A</v>
      </c>
      <c r="E35" t="e">
        <f>VLOOKUP(C35,КПКВ!C:E,3,FALSE)</f>
        <v>#N/A</v>
      </c>
    </row>
    <row r="36" spans="1:5" x14ac:dyDescent="0.3">
      <c r="A36" s="95">
        <f t="shared" si="0"/>
        <v>3</v>
      </c>
      <c r="B36" s="95">
        <f>(MAX(B$1:B35)+1)</f>
        <v>36</v>
      </c>
      <c r="C36" s="95" t="str">
        <f t="shared" si="1"/>
        <v>336</v>
      </c>
      <c r="D36" s="93" t="e">
        <f>VLOOKUP(C36,КПКВ!C:E,2,FALSE)</f>
        <v>#N/A</v>
      </c>
      <c r="E36" t="e">
        <f>VLOOKUP(C36,КПКВ!C:E,3,FALSE)</f>
        <v>#N/A</v>
      </c>
    </row>
    <row r="37" spans="1:5" x14ac:dyDescent="0.3">
      <c r="A37" s="95">
        <f t="shared" si="0"/>
        <v>3</v>
      </c>
      <c r="B37" s="95">
        <f>(MAX(B$1:B36)+1)</f>
        <v>37</v>
      </c>
      <c r="C37" s="95" t="str">
        <f t="shared" si="1"/>
        <v>337</v>
      </c>
      <c r="D37" s="93" t="e">
        <f>VLOOKUP(C37,КПКВ!C:E,2,FALSE)</f>
        <v>#N/A</v>
      </c>
      <c r="E37" t="e">
        <f>VLOOKUP(C37,КПКВ!C:E,3,FALSE)</f>
        <v>#N/A</v>
      </c>
    </row>
    <row r="38" spans="1:5" x14ac:dyDescent="0.3">
      <c r="A38" s="95">
        <f t="shared" si="0"/>
        <v>3</v>
      </c>
      <c r="B38" s="95">
        <f>(MAX(B$1:B37)+1)</f>
        <v>38</v>
      </c>
      <c r="C38" s="95" t="str">
        <f t="shared" si="1"/>
        <v>338</v>
      </c>
      <c r="D38" s="93" t="e">
        <f>VLOOKUP(C38,КПКВ!C:E,2,FALSE)</f>
        <v>#N/A</v>
      </c>
      <c r="E38" t="e">
        <f>VLOOKUP(C38,КПКВ!C:E,3,FALSE)</f>
        <v>#N/A</v>
      </c>
    </row>
    <row r="39" spans="1:5" x14ac:dyDescent="0.3">
      <c r="A39" s="95">
        <f t="shared" si="0"/>
        <v>3</v>
      </c>
      <c r="B39" s="95">
        <f>(MAX(B$1:B38)+1)</f>
        <v>39</v>
      </c>
      <c r="C39" s="95" t="str">
        <f t="shared" si="1"/>
        <v>339</v>
      </c>
      <c r="D39" s="93" t="e">
        <f>VLOOKUP(C39,КПКВ!C:E,2,FALSE)</f>
        <v>#N/A</v>
      </c>
      <c r="E39" t="e">
        <f>VLOOKUP(C39,КПКВ!C:E,3,FALSE)</f>
        <v>#N/A</v>
      </c>
    </row>
    <row r="40" spans="1:5" x14ac:dyDescent="0.3">
      <c r="A40" s="95">
        <f t="shared" si="0"/>
        <v>3</v>
      </c>
      <c r="B40" s="95">
        <f>(MAX(B$1:B39)+1)</f>
        <v>40</v>
      </c>
      <c r="C40" s="95" t="str">
        <f t="shared" si="1"/>
        <v>340</v>
      </c>
      <c r="D40" s="93" t="e">
        <f>VLOOKUP(C40,КПКВ!C:E,2,FALSE)</f>
        <v>#N/A</v>
      </c>
      <c r="E40" t="e">
        <f>VLOOKUP(C40,КПКВ!C:E,3,FALSE)</f>
        <v>#N/A</v>
      </c>
    </row>
    <row r="41" spans="1:5" x14ac:dyDescent="0.3">
      <c r="A41" s="95">
        <f t="shared" si="0"/>
        <v>3</v>
      </c>
      <c r="B41" s="95">
        <f>(MAX(B$1:B40)+1)</f>
        <v>41</v>
      </c>
      <c r="C41" s="95" t="str">
        <f t="shared" si="1"/>
        <v>341</v>
      </c>
      <c r="D41" s="93" t="e">
        <f>VLOOKUP(C41,КПКВ!C:E,2,FALSE)</f>
        <v>#N/A</v>
      </c>
      <c r="E41" t="e">
        <f>VLOOKUP(C41,КПКВ!C:E,3,FALSE)</f>
        <v>#N/A</v>
      </c>
    </row>
    <row r="42" spans="1:5" x14ac:dyDescent="0.3">
      <c r="A42" s="95">
        <f t="shared" si="0"/>
        <v>3</v>
      </c>
      <c r="B42" s="95">
        <f>(MAX(B$1:B41)+1)</f>
        <v>42</v>
      </c>
      <c r="C42" s="95" t="str">
        <f t="shared" si="1"/>
        <v>342</v>
      </c>
      <c r="D42" s="93" t="e">
        <f>VLOOKUP(C42,КПКВ!C:E,2,FALSE)</f>
        <v>#N/A</v>
      </c>
      <c r="E42" t="e">
        <f>VLOOKUP(C42,КПКВ!C:E,3,FALSE)</f>
        <v>#N/A</v>
      </c>
    </row>
    <row r="43" spans="1:5" x14ac:dyDescent="0.3">
      <c r="A43" s="95">
        <f t="shared" si="0"/>
        <v>3</v>
      </c>
      <c r="B43" s="95">
        <f>(MAX(B$1:B42)+1)</f>
        <v>43</v>
      </c>
      <c r="C43" s="95" t="str">
        <f t="shared" si="1"/>
        <v>343</v>
      </c>
      <c r="D43" s="93" t="e">
        <f>VLOOKUP(C43,КПКВ!C:E,2,FALSE)</f>
        <v>#N/A</v>
      </c>
      <c r="E43" t="e">
        <f>VLOOKUP(C43,КПКВ!C:E,3,FALSE)</f>
        <v>#N/A</v>
      </c>
    </row>
    <row r="44" spans="1:5" x14ac:dyDescent="0.3">
      <c r="A44" s="95">
        <f t="shared" si="0"/>
        <v>3</v>
      </c>
      <c r="B44" s="95">
        <f>(MAX(B$1:B43)+1)</f>
        <v>44</v>
      </c>
      <c r="C44" s="95" t="str">
        <f t="shared" si="1"/>
        <v>344</v>
      </c>
      <c r="D44" s="93" t="e">
        <f>VLOOKUP(C44,КПКВ!C:E,2,FALSE)</f>
        <v>#N/A</v>
      </c>
      <c r="E44" t="e">
        <f>VLOOKUP(C44,КПКВ!C:E,3,FALSE)</f>
        <v>#N/A</v>
      </c>
    </row>
    <row r="45" spans="1:5" x14ac:dyDescent="0.3">
      <c r="A45" s="95">
        <f t="shared" si="0"/>
        <v>3</v>
      </c>
      <c r="B45" s="95">
        <f>(MAX(B$1:B44)+1)</f>
        <v>45</v>
      </c>
      <c r="C45" s="95" t="str">
        <f t="shared" si="1"/>
        <v>345</v>
      </c>
      <c r="D45" s="93" t="e">
        <f>VLOOKUP(C45,КПКВ!C:E,2,FALSE)</f>
        <v>#N/A</v>
      </c>
      <c r="E45" t="e">
        <f>VLOOKUP(C45,КПКВ!C:E,3,FALSE)</f>
        <v>#N/A</v>
      </c>
    </row>
    <row r="46" spans="1:5" x14ac:dyDescent="0.3">
      <c r="A46" s="95">
        <f t="shared" si="0"/>
        <v>3</v>
      </c>
      <c r="B46" s="95">
        <f>(MAX(B$1:B45)+1)</f>
        <v>46</v>
      </c>
      <c r="C46" s="95" t="str">
        <f t="shared" si="1"/>
        <v>346</v>
      </c>
      <c r="D46" s="93" t="e">
        <f>VLOOKUP(C46,КПКВ!C:E,2,FALSE)</f>
        <v>#N/A</v>
      </c>
      <c r="E46" t="e">
        <f>VLOOKUP(C46,КПКВ!C:E,3,FALSE)</f>
        <v>#N/A</v>
      </c>
    </row>
    <row r="47" spans="1:5" x14ac:dyDescent="0.3">
      <c r="A47" s="95">
        <f t="shared" si="0"/>
        <v>3</v>
      </c>
      <c r="B47" s="95">
        <f>(MAX(B$1:B46)+1)</f>
        <v>47</v>
      </c>
      <c r="C47" s="95" t="str">
        <f t="shared" si="1"/>
        <v>347</v>
      </c>
      <c r="D47" s="93" t="e">
        <f>VLOOKUP(C47,КПКВ!C:E,2,FALSE)</f>
        <v>#N/A</v>
      </c>
      <c r="E47" t="e">
        <f>VLOOKUP(C47,КПКВ!C:E,3,FALSE)</f>
        <v>#N/A</v>
      </c>
    </row>
    <row r="48" spans="1:5" x14ac:dyDescent="0.3">
      <c r="A48" s="95">
        <f t="shared" si="0"/>
        <v>3</v>
      </c>
      <c r="B48" s="95">
        <f>(MAX(B$1:B47)+1)</f>
        <v>48</v>
      </c>
      <c r="C48" s="95" t="str">
        <f t="shared" si="1"/>
        <v>348</v>
      </c>
      <c r="D48" s="93" t="e">
        <f>VLOOKUP(C48,КПКВ!C:E,2,FALSE)</f>
        <v>#N/A</v>
      </c>
      <c r="E48" t="e">
        <f>VLOOKUP(C48,КПКВ!C:E,3,FALSE)</f>
        <v>#N/A</v>
      </c>
    </row>
    <row r="49" spans="1:5" x14ac:dyDescent="0.3">
      <c r="A49" s="95">
        <f t="shared" si="0"/>
        <v>3</v>
      </c>
      <c r="B49" s="95">
        <f>(MAX(B$1:B48)+1)</f>
        <v>49</v>
      </c>
      <c r="C49" s="95" t="str">
        <f t="shared" si="1"/>
        <v>349</v>
      </c>
      <c r="D49" s="93" t="e">
        <f>VLOOKUP(C49,КПКВ!C:E,2,FALSE)</f>
        <v>#N/A</v>
      </c>
      <c r="E49" t="e">
        <f>VLOOKUP(C49,КПКВ!C:E,3,FALSE)</f>
        <v>#N/A</v>
      </c>
    </row>
    <row r="50" spans="1:5" x14ac:dyDescent="0.3">
      <c r="A50" s="95">
        <f t="shared" si="0"/>
        <v>3</v>
      </c>
      <c r="B50" s="95">
        <f>(MAX(B$1:B49)+1)</f>
        <v>50</v>
      </c>
      <c r="C50" s="95" t="str">
        <f t="shared" si="1"/>
        <v>350</v>
      </c>
      <c r="D50" s="93" t="e">
        <f>VLOOKUP(C50,КПКВ!C:E,2,FALSE)</f>
        <v>#N/A</v>
      </c>
      <c r="E50" t="e">
        <f>VLOOKUP(C50,КПКВ!C:E,3,FALSE)</f>
        <v>#N/A</v>
      </c>
    </row>
    <row r="51" spans="1:5" x14ac:dyDescent="0.3">
      <c r="A51" s="95">
        <f t="shared" si="0"/>
        <v>3</v>
      </c>
      <c r="B51" s="95">
        <f>(MAX(B$1:B50)+1)</f>
        <v>51</v>
      </c>
      <c r="C51" s="95" t="str">
        <f t="shared" si="1"/>
        <v>351</v>
      </c>
      <c r="D51" s="93" t="e">
        <f>VLOOKUP(C51,КПКВ!C:E,2,FALSE)</f>
        <v>#N/A</v>
      </c>
      <c r="E51" t="e">
        <f>VLOOKUP(C51,КПКВ!C:E,3,FALSE)</f>
        <v>#N/A</v>
      </c>
    </row>
    <row r="52" spans="1:5" x14ac:dyDescent="0.3">
      <c r="A52" s="95">
        <f t="shared" si="0"/>
        <v>3</v>
      </c>
      <c r="B52" s="95">
        <f>(MAX(B$1:B51)+1)</f>
        <v>52</v>
      </c>
      <c r="C52" s="95" t="str">
        <f t="shared" si="1"/>
        <v>352</v>
      </c>
      <c r="D52" s="93" t="e">
        <f>VLOOKUP(C52,КПКВ!C:E,2,FALSE)</f>
        <v>#N/A</v>
      </c>
      <c r="E52" t="e">
        <f>VLOOKUP(C52,КПКВ!C:E,3,FALSE)</f>
        <v>#N/A</v>
      </c>
    </row>
    <row r="53" spans="1:5" x14ac:dyDescent="0.3">
      <c r="A53" s="95">
        <f t="shared" si="0"/>
        <v>3</v>
      </c>
      <c r="B53" s="95">
        <f>(MAX(B$1:B52)+1)</f>
        <v>53</v>
      </c>
      <c r="C53" s="95" t="str">
        <f t="shared" si="1"/>
        <v>353</v>
      </c>
      <c r="D53" s="93" t="e">
        <f>VLOOKUP(C53,КПКВ!C:E,2,FALSE)</f>
        <v>#N/A</v>
      </c>
      <c r="E53" t="e">
        <f>VLOOKUP(C53,КПКВ!C:E,3,FALSE)</f>
        <v>#N/A</v>
      </c>
    </row>
    <row r="54" spans="1:5" x14ac:dyDescent="0.3">
      <c r="A54" s="95">
        <f t="shared" si="0"/>
        <v>3</v>
      </c>
      <c r="B54" s="95">
        <f>(MAX(B$1:B53)+1)</f>
        <v>54</v>
      </c>
      <c r="C54" s="95" t="str">
        <f t="shared" si="1"/>
        <v>354</v>
      </c>
      <c r="D54" s="93" t="e">
        <f>VLOOKUP(C54,КПКВ!C:E,2,FALSE)</f>
        <v>#N/A</v>
      </c>
      <c r="E54" t="e">
        <f>VLOOKUP(C54,КПКВ!C:E,3,FALSE)</f>
        <v>#N/A</v>
      </c>
    </row>
    <row r="55" spans="1:5" x14ac:dyDescent="0.3">
      <c r="A55" s="95">
        <f t="shared" si="0"/>
        <v>3</v>
      </c>
      <c r="B55" s="95">
        <f>(MAX(B$1:B54)+1)</f>
        <v>55</v>
      </c>
      <c r="C55" s="95" t="str">
        <f t="shared" si="1"/>
        <v>355</v>
      </c>
      <c r="D55" s="93" t="e">
        <f>VLOOKUP(C55,КПКВ!C:E,2,FALSE)</f>
        <v>#N/A</v>
      </c>
      <c r="E55" t="e">
        <f>VLOOKUP(C55,КПКВ!C:E,3,FALSE)</f>
        <v>#N/A</v>
      </c>
    </row>
    <row r="56" spans="1:5" x14ac:dyDescent="0.3">
      <c r="A56" s="95">
        <f t="shared" si="0"/>
        <v>3</v>
      </c>
      <c r="B56" s="95">
        <f>(MAX(B$1:B55)+1)</f>
        <v>56</v>
      </c>
      <c r="C56" s="95" t="str">
        <f t="shared" si="1"/>
        <v>356</v>
      </c>
      <c r="D56" s="93" t="e">
        <f>VLOOKUP(C56,КПКВ!C:E,2,FALSE)</f>
        <v>#N/A</v>
      </c>
      <c r="E56" t="e">
        <f>VLOOKUP(C56,КПКВ!C:E,3,FALSE)</f>
        <v>#N/A</v>
      </c>
    </row>
    <row r="57" spans="1:5" x14ac:dyDescent="0.3">
      <c r="A57" s="95">
        <f t="shared" si="0"/>
        <v>3</v>
      </c>
      <c r="B57" s="95">
        <f>(MAX(B$1:B56)+1)</f>
        <v>57</v>
      </c>
      <c r="C57" s="95" t="str">
        <f t="shared" si="1"/>
        <v>357</v>
      </c>
      <c r="D57" s="93" t="e">
        <f>VLOOKUP(C57,КПКВ!C:E,2,FALSE)</f>
        <v>#N/A</v>
      </c>
      <c r="E57" t="e">
        <f>VLOOKUP(C57,КПКВ!C:E,3,FALSE)</f>
        <v>#N/A</v>
      </c>
    </row>
    <row r="58" spans="1:5" x14ac:dyDescent="0.3">
      <c r="A58" s="95">
        <f t="shared" si="0"/>
        <v>3</v>
      </c>
      <c r="B58" s="95">
        <f>(MAX(B$1:B57)+1)</f>
        <v>58</v>
      </c>
      <c r="C58" s="95" t="str">
        <f t="shared" si="1"/>
        <v>358</v>
      </c>
      <c r="D58" s="93" t="e">
        <f>VLOOKUP(C58,КПКВ!C:E,2,FALSE)</f>
        <v>#N/A</v>
      </c>
      <c r="E58" t="e">
        <f>VLOOKUP(C58,КПКВ!C:E,3,FALSE)</f>
        <v>#N/A</v>
      </c>
    </row>
    <row r="59" spans="1:5" x14ac:dyDescent="0.3">
      <c r="A59" s="95">
        <f t="shared" si="0"/>
        <v>3</v>
      </c>
      <c r="B59" s="95">
        <f>(MAX(B$1:B58)+1)</f>
        <v>59</v>
      </c>
      <c r="C59" s="95" t="str">
        <f t="shared" si="1"/>
        <v>359</v>
      </c>
      <c r="D59" s="93" t="e">
        <f>VLOOKUP(C59,КПКВ!C:E,2,FALSE)</f>
        <v>#N/A</v>
      </c>
      <c r="E59" t="e">
        <f>VLOOKUP(C59,КПКВ!C:E,3,FALSE)</f>
        <v>#N/A</v>
      </c>
    </row>
    <row r="60" spans="1:5" x14ac:dyDescent="0.3">
      <c r="A60" s="95">
        <f t="shared" si="0"/>
        <v>3</v>
      </c>
      <c r="B60" s="95">
        <f>(MAX(B$1:B59)+1)</f>
        <v>60</v>
      </c>
      <c r="C60" s="95" t="str">
        <f t="shared" si="1"/>
        <v>360</v>
      </c>
      <c r="D60" s="93" t="e">
        <f>VLOOKUP(C60,КПКВ!C:E,2,FALSE)</f>
        <v>#N/A</v>
      </c>
      <c r="E60" t="e">
        <f>VLOOKUP(C60,КПКВ!C:E,3,FALSE)</f>
        <v>#N/A</v>
      </c>
    </row>
    <row r="61" spans="1:5" x14ac:dyDescent="0.3">
      <c r="A61" s="95">
        <f t="shared" si="0"/>
        <v>3</v>
      </c>
      <c r="B61" s="95">
        <f>(MAX(B$1:B60)+1)</f>
        <v>61</v>
      </c>
      <c r="C61" s="95" t="str">
        <f t="shared" si="1"/>
        <v>361</v>
      </c>
      <c r="D61" s="93" t="e">
        <f>VLOOKUP(C61,КПКВ!C:E,2,FALSE)</f>
        <v>#N/A</v>
      </c>
      <c r="E61" t="e">
        <f>VLOOKUP(C61,КПКВ!C:E,3,FALSE)</f>
        <v>#N/A</v>
      </c>
    </row>
    <row r="62" spans="1:5" x14ac:dyDescent="0.3">
      <c r="A62" s="95">
        <f t="shared" si="0"/>
        <v>3</v>
      </c>
      <c r="B62" s="95">
        <f>(MAX(B$1:B61)+1)</f>
        <v>62</v>
      </c>
      <c r="C62" s="95" t="str">
        <f t="shared" si="1"/>
        <v>362</v>
      </c>
      <c r="D62" s="93" t="e">
        <f>VLOOKUP(C62,КПКВ!C:E,2,FALSE)</f>
        <v>#N/A</v>
      </c>
      <c r="E62" t="e">
        <f>VLOOKUP(C62,КПКВ!C:E,3,FALSE)</f>
        <v>#N/A</v>
      </c>
    </row>
    <row r="63" spans="1:5" x14ac:dyDescent="0.3">
      <c r="A63" s="95">
        <f t="shared" si="0"/>
        <v>3</v>
      </c>
      <c r="B63" s="95">
        <f>(MAX(B$1:B62)+1)</f>
        <v>63</v>
      </c>
      <c r="C63" s="95" t="str">
        <f t="shared" si="1"/>
        <v>363</v>
      </c>
      <c r="D63" s="93" t="e">
        <f>VLOOKUP(C63,КПКВ!C:E,2,FALSE)</f>
        <v>#N/A</v>
      </c>
      <c r="E63" t="e">
        <f>VLOOKUP(C63,КПКВ!C:E,3,FALSE)</f>
        <v>#N/A</v>
      </c>
    </row>
    <row r="64" spans="1:5" x14ac:dyDescent="0.3">
      <c r="A64" s="95">
        <f t="shared" si="0"/>
        <v>3</v>
      </c>
      <c r="B64" s="95">
        <f>(MAX(B$1:B63)+1)</f>
        <v>64</v>
      </c>
      <c r="C64" s="95" t="str">
        <f t="shared" si="1"/>
        <v>364</v>
      </c>
      <c r="D64" s="93" t="e">
        <f>VLOOKUP(C64,КПКВ!C:E,2,FALSE)</f>
        <v>#N/A</v>
      </c>
      <c r="E64" t="e">
        <f>VLOOKUP(C64,КПКВ!C:E,3,FALSE)</f>
        <v>#N/A</v>
      </c>
    </row>
    <row r="65" spans="1:5" x14ac:dyDescent="0.3">
      <c r="A65" s="95">
        <f t="shared" si="0"/>
        <v>3</v>
      </c>
      <c r="B65" s="95">
        <f>(MAX(B$1:B64)+1)</f>
        <v>65</v>
      </c>
      <c r="C65" s="95" t="str">
        <f t="shared" si="1"/>
        <v>365</v>
      </c>
      <c r="D65" s="93" t="e">
        <f>VLOOKUP(C65,КПКВ!C:E,2,FALSE)</f>
        <v>#N/A</v>
      </c>
      <c r="E65" t="e">
        <f>VLOOKUP(C65,КПКВ!C:E,3,FALSE)</f>
        <v>#N/A</v>
      </c>
    </row>
    <row r="66" spans="1:5" x14ac:dyDescent="0.3">
      <c r="A66" s="95">
        <f t="shared" si="0"/>
        <v>3</v>
      </c>
      <c r="B66" s="95">
        <f>(MAX(B$1:B65)+1)</f>
        <v>66</v>
      </c>
      <c r="C66" s="95" t="str">
        <f t="shared" si="1"/>
        <v>366</v>
      </c>
      <c r="D66" s="93" t="e">
        <f>VLOOKUP(C66,КПКВ!C:E,2,FALSE)</f>
        <v>#N/A</v>
      </c>
      <c r="E66" t="e">
        <f>VLOOKUP(C66,КПКВ!C:E,3,FALSE)</f>
        <v>#N/A</v>
      </c>
    </row>
    <row r="67" spans="1:5" x14ac:dyDescent="0.3">
      <c r="A67" s="95">
        <f t="shared" ref="A67:A130" si="2">A66</f>
        <v>3</v>
      </c>
      <c r="B67" s="95">
        <f>(MAX(B$1:B66)+1)</f>
        <v>67</v>
      </c>
      <c r="C67" s="95" t="str">
        <f t="shared" ref="C67:C130" si="3">A67&amp;B67</f>
        <v>367</v>
      </c>
      <c r="D67" s="93" t="e">
        <f>VLOOKUP(C67,КПКВ!C:E,2,FALSE)</f>
        <v>#N/A</v>
      </c>
      <c r="E67" t="e">
        <f>VLOOKUP(C67,КПКВ!C:E,3,FALSE)</f>
        <v>#N/A</v>
      </c>
    </row>
    <row r="68" spans="1:5" x14ac:dyDescent="0.3">
      <c r="A68" s="95">
        <f t="shared" si="2"/>
        <v>3</v>
      </c>
      <c r="B68" s="95">
        <f>(MAX(B$1:B67)+1)</f>
        <v>68</v>
      </c>
      <c r="C68" s="95" t="str">
        <f t="shared" si="3"/>
        <v>368</v>
      </c>
      <c r="D68" s="93" t="e">
        <f>VLOOKUP(C68,КПКВ!C:E,2,FALSE)</f>
        <v>#N/A</v>
      </c>
      <c r="E68" t="e">
        <f>VLOOKUP(C68,КПКВ!C:E,3,FALSE)</f>
        <v>#N/A</v>
      </c>
    </row>
    <row r="69" spans="1:5" x14ac:dyDescent="0.3">
      <c r="A69" s="95">
        <f t="shared" si="2"/>
        <v>3</v>
      </c>
      <c r="B69" s="95">
        <f>(MAX(B$1:B68)+1)</f>
        <v>69</v>
      </c>
      <c r="C69" s="95" t="str">
        <f t="shared" si="3"/>
        <v>369</v>
      </c>
      <c r="D69" s="93" t="e">
        <f>VLOOKUP(C69,КПКВ!C:E,2,FALSE)</f>
        <v>#N/A</v>
      </c>
      <c r="E69" t="e">
        <f>VLOOKUP(C69,КПКВ!C:E,3,FALSE)</f>
        <v>#N/A</v>
      </c>
    </row>
    <row r="70" spans="1:5" x14ac:dyDescent="0.3">
      <c r="A70" s="95">
        <f t="shared" si="2"/>
        <v>3</v>
      </c>
      <c r="B70" s="95">
        <f>(MAX(B$1:B69)+1)</f>
        <v>70</v>
      </c>
      <c r="C70" s="95" t="str">
        <f t="shared" si="3"/>
        <v>370</v>
      </c>
      <c r="D70" s="93" t="e">
        <f>VLOOKUP(C70,КПКВ!C:E,2,FALSE)</f>
        <v>#N/A</v>
      </c>
      <c r="E70" t="e">
        <f>VLOOKUP(C70,КПКВ!C:E,3,FALSE)</f>
        <v>#N/A</v>
      </c>
    </row>
    <row r="71" spans="1:5" x14ac:dyDescent="0.3">
      <c r="A71" s="95">
        <f t="shared" si="2"/>
        <v>3</v>
      </c>
      <c r="B71" s="95">
        <f>(MAX(B$1:B70)+1)</f>
        <v>71</v>
      </c>
      <c r="C71" s="95" t="str">
        <f t="shared" si="3"/>
        <v>371</v>
      </c>
      <c r="D71" s="93" t="e">
        <f>VLOOKUP(C71,КПКВ!C:E,2,FALSE)</f>
        <v>#N/A</v>
      </c>
      <c r="E71" t="e">
        <f>VLOOKUP(C71,КПКВ!C:E,3,FALSE)</f>
        <v>#N/A</v>
      </c>
    </row>
    <row r="72" spans="1:5" x14ac:dyDescent="0.3">
      <c r="A72" s="95">
        <f t="shared" si="2"/>
        <v>3</v>
      </c>
      <c r="B72" s="95">
        <f>(MAX(B$1:B71)+1)</f>
        <v>72</v>
      </c>
      <c r="C72" s="95" t="str">
        <f t="shared" si="3"/>
        <v>372</v>
      </c>
      <c r="D72" s="93" t="e">
        <f>VLOOKUP(C72,КПКВ!C:E,2,FALSE)</f>
        <v>#N/A</v>
      </c>
      <c r="E72" t="e">
        <f>VLOOKUP(C72,КПКВ!C:E,3,FALSE)</f>
        <v>#N/A</v>
      </c>
    </row>
    <row r="73" spans="1:5" x14ac:dyDescent="0.3">
      <c r="A73" s="95">
        <f t="shared" si="2"/>
        <v>3</v>
      </c>
      <c r="B73" s="95">
        <f>(MAX(B$1:B72)+1)</f>
        <v>73</v>
      </c>
      <c r="C73" s="95" t="str">
        <f t="shared" si="3"/>
        <v>373</v>
      </c>
      <c r="D73" s="93" t="e">
        <f>VLOOKUP(C73,КПКВ!C:E,2,FALSE)</f>
        <v>#N/A</v>
      </c>
      <c r="E73" t="e">
        <f>VLOOKUP(C73,КПКВ!C:E,3,FALSE)</f>
        <v>#N/A</v>
      </c>
    </row>
    <row r="74" spans="1:5" x14ac:dyDescent="0.3">
      <c r="A74" s="95">
        <f t="shared" si="2"/>
        <v>3</v>
      </c>
      <c r="B74" s="95">
        <f>(MAX(B$1:B73)+1)</f>
        <v>74</v>
      </c>
      <c r="C74" s="95" t="str">
        <f t="shared" si="3"/>
        <v>374</v>
      </c>
      <c r="D74" s="93" t="e">
        <f>VLOOKUP(C74,КПКВ!C:E,2,FALSE)</f>
        <v>#N/A</v>
      </c>
      <c r="E74" t="e">
        <f>VLOOKUP(C74,КПКВ!C:E,3,FALSE)</f>
        <v>#N/A</v>
      </c>
    </row>
    <row r="75" spans="1:5" x14ac:dyDescent="0.3">
      <c r="A75" s="95">
        <f t="shared" si="2"/>
        <v>3</v>
      </c>
      <c r="B75" s="95">
        <f>(MAX(B$1:B74)+1)</f>
        <v>75</v>
      </c>
      <c r="C75" s="95" t="str">
        <f t="shared" si="3"/>
        <v>375</v>
      </c>
      <c r="D75" s="93" t="e">
        <f>VLOOKUP(C75,КПКВ!C:E,2,FALSE)</f>
        <v>#N/A</v>
      </c>
      <c r="E75" t="e">
        <f>VLOOKUP(C75,КПКВ!C:E,3,FALSE)</f>
        <v>#N/A</v>
      </c>
    </row>
    <row r="76" spans="1:5" x14ac:dyDescent="0.3">
      <c r="A76" s="95">
        <f t="shared" si="2"/>
        <v>3</v>
      </c>
      <c r="B76" s="95">
        <f>(MAX(B$1:B75)+1)</f>
        <v>76</v>
      </c>
      <c r="C76" s="95" t="str">
        <f t="shared" si="3"/>
        <v>376</v>
      </c>
      <c r="D76" s="93" t="e">
        <f>VLOOKUP(C76,КПКВ!C:E,2,FALSE)</f>
        <v>#N/A</v>
      </c>
      <c r="E76" t="e">
        <f>VLOOKUP(C76,КПКВ!C:E,3,FALSE)</f>
        <v>#N/A</v>
      </c>
    </row>
    <row r="77" spans="1:5" x14ac:dyDescent="0.3">
      <c r="A77" s="95">
        <f t="shared" si="2"/>
        <v>3</v>
      </c>
      <c r="B77" s="95">
        <f>(MAX(B$1:B76)+1)</f>
        <v>77</v>
      </c>
      <c r="C77" s="95" t="str">
        <f t="shared" si="3"/>
        <v>377</v>
      </c>
      <c r="D77" s="93" t="e">
        <f>VLOOKUP(C77,КПКВ!C:E,2,FALSE)</f>
        <v>#N/A</v>
      </c>
      <c r="E77" t="e">
        <f>VLOOKUP(C77,КПКВ!C:E,3,FALSE)</f>
        <v>#N/A</v>
      </c>
    </row>
    <row r="78" spans="1:5" x14ac:dyDescent="0.3">
      <c r="A78" s="95">
        <f t="shared" si="2"/>
        <v>3</v>
      </c>
      <c r="B78" s="95">
        <f>(MAX(B$1:B77)+1)</f>
        <v>78</v>
      </c>
      <c r="C78" s="95" t="str">
        <f t="shared" si="3"/>
        <v>378</v>
      </c>
      <c r="D78" s="93" t="e">
        <f>VLOOKUP(C78,КПКВ!C:E,2,FALSE)</f>
        <v>#N/A</v>
      </c>
      <c r="E78" t="e">
        <f>VLOOKUP(C78,КПКВ!C:E,3,FALSE)</f>
        <v>#N/A</v>
      </c>
    </row>
    <row r="79" spans="1:5" x14ac:dyDescent="0.3">
      <c r="A79" s="95">
        <f t="shared" si="2"/>
        <v>3</v>
      </c>
      <c r="B79" s="95">
        <f>(MAX(B$1:B78)+1)</f>
        <v>79</v>
      </c>
      <c r="C79" s="95" t="str">
        <f t="shared" si="3"/>
        <v>379</v>
      </c>
      <c r="D79" s="93" t="e">
        <f>VLOOKUP(C79,КПКВ!C:E,2,FALSE)</f>
        <v>#N/A</v>
      </c>
      <c r="E79" t="e">
        <f>VLOOKUP(C79,КПКВ!C:E,3,FALSE)</f>
        <v>#N/A</v>
      </c>
    </row>
    <row r="80" spans="1:5" x14ac:dyDescent="0.3">
      <c r="A80" s="95">
        <f t="shared" si="2"/>
        <v>3</v>
      </c>
      <c r="B80" s="95">
        <f>(MAX(B$1:B79)+1)</f>
        <v>80</v>
      </c>
      <c r="C80" s="95" t="str">
        <f t="shared" si="3"/>
        <v>380</v>
      </c>
      <c r="D80" s="93" t="e">
        <f>VLOOKUP(C80,КПКВ!C:E,2,FALSE)</f>
        <v>#N/A</v>
      </c>
      <c r="E80" t="e">
        <f>VLOOKUP(C80,КПКВ!C:E,3,FALSE)</f>
        <v>#N/A</v>
      </c>
    </row>
    <row r="81" spans="1:5" x14ac:dyDescent="0.3">
      <c r="A81" s="95">
        <f t="shared" si="2"/>
        <v>3</v>
      </c>
      <c r="B81" s="95">
        <f>(MAX(B$1:B80)+1)</f>
        <v>81</v>
      </c>
      <c r="C81" s="95" t="str">
        <f t="shared" si="3"/>
        <v>381</v>
      </c>
      <c r="D81" s="93" t="e">
        <f>VLOOKUP(C81,КПКВ!C:E,2,FALSE)</f>
        <v>#N/A</v>
      </c>
      <c r="E81" t="e">
        <f>VLOOKUP(C81,КПКВ!C:E,3,FALSE)</f>
        <v>#N/A</v>
      </c>
    </row>
    <row r="82" spans="1:5" x14ac:dyDescent="0.3">
      <c r="A82" s="95">
        <f t="shared" si="2"/>
        <v>3</v>
      </c>
      <c r="B82" s="95">
        <f>(MAX(B$1:B81)+1)</f>
        <v>82</v>
      </c>
      <c r="C82" s="95" t="str">
        <f t="shared" si="3"/>
        <v>382</v>
      </c>
      <c r="D82" s="93" t="e">
        <f>VLOOKUP(C82,КПКВ!C:E,2,FALSE)</f>
        <v>#N/A</v>
      </c>
      <c r="E82" t="e">
        <f>VLOOKUP(C82,КПКВ!C:E,3,FALSE)</f>
        <v>#N/A</v>
      </c>
    </row>
    <row r="83" spans="1:5" x14ac:dyDescent="0.3">
      <c r="A83" s="95">
        <f t="shared" si="2"/>
        <v>3</v>
      </c>
      <c r="B83" s="95">
        <f>(MAX(B$1:B82)+1)</f>
        <v>83</v>
      </c>
      <c r="C83" s="95" t="str">
        <f t="shared" si="3"/>
        <v>383</v>
      </c>
      <c r="D83" s="93" t="e">
        <f>VLOOKUP(C83,КПКВ!C:E,2,FALSE)</f>
        <v>#N/A</v>
      </c>
      <c r="E83" t="e">
        <f>VLOOKUP(C83,КПКВ!C:E,3,FALSE)</f>
        <v>#N/A</v>
      </c>
    </row>
    <row r="84" spans="1:5" x14ac:dyDescent="0.3">
      <c r="A84" s="95">
        <f t="shared" si="2"/>
        <v>3</v>
      </c>
      <c r="B84" s="95">
        <f>(MAX(B$1:B83)+1)</f>
        <v>84</v>
      </c>
      <c r="C84" s="95" t="str">
        <f t="shared" si="3"/>
        <v>384</v>
      </c>
      <c r="D84" s="93" t="e">
        <f>VLOOKUP(C84,КПКВ!C:E,2,FALSE)</f>
        <v>#N/A</v>
      </c>
      <c r="E84" t="e">
        <f>VLOOKUP(C84,КПКВ!C:E,3,FALSE)</f>
        <v>#N/A</v>
      </c>
    </row>
    <row r="85" spans="1:5" x14ac:dyDescent="0.3">
      <c r="A85" s="95">
        <f t="shared" si="2"/>
        <v>3</v>
      </c>
      <c r="B85" s="95">
        <f>(MAX(B$1:B84)+1)</f>
        <v>85</v>
      </c>
      <c r="C85" s="95" t="str">
        <f t="shared" si="3"/>
        <v>385</v>
      </c>
      <c r="D85" s="93" t="e">
        <f>VLOOKUP(C85,КПКВ!C:E,2,FALSE)</f>
        <v>#N/A</v>
      </c>
      <c r="E85" t="e">
        <f>VLOOKUP(C85,КПКВ!C:E,3,FALSE)</f>
        <v>#N/A</v>
      </c>
    </row>
    <row r="86" spans="1:5" x14ac:dyDescent="0.3">
      <c r="A86" s="95">
        <f t="shared" si="2"/>
        <v>3</v>
      </c>
      <c r="B86" s="95">
        <f>(MAX(B$1:B85)+1)</f>
        <v>86</v>
      </c>
      <c r="C86" s="95" t="str">
        <f t="shared" si="3"/>
        <v>386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3</v>
      </c>
      <c r="B87" s="95">
        <f>(MAX(B$1:B86)+1)</f>
        <v>87</v>
      </c>
      <c r="C87" s="95" t="str">
        <f t="shared" si="3"/>
        <v>387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3</v>
      </c>
      <c r="B88" s="95">
        <f>(MAX(B$1:B87)+1)</f>
        <v>88</v>
      </c>
      <c r="C88" s="95" t="str">
        <f t="shared" si="3"/>
        <v>388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3</v>
      </c>
      <c r="B89" s="95">
        <f>(MAX(B$1:B88)+1)</f>
        <v>89</v>
      </c>
      <c r="C89" s="95" t="str">
        <f t="shared" si="3"/>
        <v>389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3</v>
      </c>
      <c r="B90" s="95">
        <f>(MAX(B$1:B89)+1)</f>
        <v>90</v>
      </c>
      <c r="C90" s="95" t="str">
        <f t="shared" si="3"/>
        <v>390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si="2"/>
        <v>3</v>
      </c>
      <c r="B91" s="95">
        <f>(MAX(B$1:B90)+1)</f>
        <v>91</v>
      </c>
      <c r="C91" s="95" t="str">
        <f t="shared" si="3"/>
        <v>391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2"/>
        <v>3</v>
      </c>
      <c r="B92" s="95">
        <f>(MAX(B$1:B91)+1)</f>
        <v>92</v>
      </c>
      <c r="C92" s="95" t="str">
        <f t="shared" si="3"/>
        <v>392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2"/>
        <v>3</v>
      </c>
      <c r="B93" s="95">
        <f>(MAX(B$1:B92)+1)</f>
        <v>93</v>
      </c>
      <c r="C93" s="95" t="str">
        <f t="shared" si="3"/>
        <v>393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2"/>
        <v>3</v>
      </c>
      <c r="B94" s="95">
        <f>(MAX(B$1:B93)+1)</f>
        <v>94</v>
      </c>
      <c r="C94" s="95" t="str">
        <f t="shared" si="3"/>
        <v>394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2"/>
        <v>3</v>
      </c>
      <c r="B95" s="95">
        <f>(MAX(B$1:B94)+1)</f>
        <v>95</v>
      </c>
      <c r="C95" s="95" t="str">
        <f t="shared" si="3"/>
        <v>395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2"/>
        <v>3</v>
      </c>
      <c r="B96" s="95">
        <f>(MAX(B$1:B95)+1)</f>
        <v>96</v>
      </c>
      <c r="C96" s="95" t="str">
        <f t="shared" si="3"/>
        <v>396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2"/>
        <v>3</v>
      </c>
      <c r="B97" s="95">
        <f>(MAX(B$1:B96)+1)</f>
        <v>97</v>
      </c>
      <c r="C97" s="95" t="str">
        <f t="shared" si="3"/>
        <v>397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2"/>
        <v>3</v>
      </c>
      <c r="B98" s="95">
        <f>(MAX(B$1:B97)+1)</f>
        <v>98</v>
      </c>
      <c r="C98" s="95" t="str">
        <f t="shared" si="3"/>
        <v>398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2"/>
        <v>3</v>
      </c>
      <c r="B99" s="95">
        <f>(MAX(B$1:B98)+1)</f>
        <v>99</v>
      </c>
      <c r="C99" s="95" t="str">
        <f t="shared" si="3"/>
        <v>399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2"/>
        <v>3</v>
      </c>
      <c r="B100" s="95">
        <f>(MAX(B$1:B99)+1)</f>
        <v>100</v>
      </c>
      <c r="C100" s="95" t="str">
        <f t="shared" si="3"/>
        <v>3100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2"/>
        <v>3</v>
      </c>
      <c r="B101" s="95">
        <f>(MAX(B$1:B100)+1)</f>
        <v>101</v>
      </c>
      <c r="C101" s="95" t="str">
        <f t="shared" si="3"/>
        <v>3101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2"/>
        <v>3</v>
      </c>
      <c r="B102" s="95">
        <f>(MAX(B$1:B101)+1)</f>
        <v>102</v>
      </c>
      <c r="C102" s="95" t="str">
        <f t="shared" si="3"/>
        <v>3102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2"/>
        <v>3</v>
      </c>
      <c r="B103" s="95">
        <f>(MAX(B$1:B102)+1)</f>
        <v>103</v>
      </c>
      <c r="C103" s="95" t="str">
        <f t="shared" si="3"/>
        <v>3103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2"/>
        <v>3</v>
      </c>
      <c r="B104" s="95">
        <f>(MAX(B$1:B103)+1)</f>
        <v>104</v>
      </c>
      <c r="C104" s="95" t="str">
        <f t="shared" si="3"/>
        <v>3104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2"/>
        <v>3</v>
      </c>
      <c r="B105" s="95">
        <f>(MAX(B$1:B104)+1)</f>
        <v>105</v>
      </c>
      <c r="C105" s="95" t="str">
        <f t="shared" si="3"/>
        <v>3105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2"/>
        <v>3</v>
      </c>
      <c r="B106" s="95">
        <f>(MAX(B$1:B105)+1)</f>
        <v>106</v>
      </c>
      <c r="C106" s="95" t="str">
        <f t="shared" si="3"/>
        <v>3106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2"/>
        <v>3</v>
      </c>
      <c r="B107" s="95">
        <f>(MAX(B$1:B106)+1)</f>
        <v>107</v>
      </c>
      <c r="C107" s="95" t="str">
        <f t="shared" si="3"/>
        <v>3107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2"/>
        <v>3</v>
      </c>
      <c r="B108" s="95">
        <f>(MAX(B$1:B107)+1)</f>
        <v>108</v>
      </c>
      <c r="C108" s="95" t="str">
        <f t="shared" si="3"/>
        <v>3108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2"/>
        <v>3</v>
      </c>
      <c r="B109" s="95">
        <f>(MAX(B$1:B108)+1)</f>
        <v>109</v>
      </c>
      <c r="C109" s="95" t="str">
        <f t="shared" si="3"/>
        <v>3109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2"/>
        <v>3</v>
      </c>
      <c r="B110" s="95">
        <f>(MAX(B$1:B109)+1)</f>
        <v>110</v>
      </c>
      <c r="C110" s="95" t="str">
        <f t="shared" si="3"/>
        <v>3110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2"/>
        <v>3</v>
      </c>
      <c r="B111" s="95">
        <f>(MAX(B$1:B110)+1)</f>
        <v>111</v>
      </c>
      <c r="C111" s="95" t="str">
        <f t="shared" si="3"/>
        <v>3111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2"/>
        <v>3</v>
      </c>
      <c r="B112" s="95">
        <f>(MAX(B$1:B111)+1)</f>
        <v>112</v>
      </c>
      <c r="C112" s="95" t="str">
        <f t="shared" si="3"/>
        <v>3112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2"/>
        <v>3</v>
      </c>
      <c r="B113" s="95">
        <f>(MAX(B$1:B112)+1)</f>
        <v>113</v>
      </c>
      <c r="C113" s="95" t="str">
        <f t="shared" si="3"/>
        <v>3113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2"/>
        <v>3</v>
      </c>
      <c r="B114" s="95">
        <f>(MAX(B$1:B113)+1)</f>
        <v>114</v>
      </c>
      <c r="C114" s="95" t="str">
        <f t="shared" si="3"/>
        <v>3114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2"/>
        <v>3</v>
      </c>
      <c r="B115" s="95">
        <f>(MAX(B$1:B114)+1)</f>
        <v>115</v>
      </c>
      <c r="C115" s="95" t="str">
        <f t="shared" si="3"/>
        <v>3115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2"/>
        <v>3</v>
      </c>
      <c r="B116" s="95">
        <f>(MAX(B$1:B115)+1)</f>
        <v>116</v>
      </c>
      <c r="C116" s="95" t="str">
        <f t="shared" si="3"/>
        <v>3116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2"/>
        <v>3</v>
      </c>
      <c r="B117" s="95">
        <f>(MAX(B$1:B116)+1)</f>
        <v>117</v>
      </c>
      <c r="C117" s="95" t="str">
        <f t="shared" si="3"/>
        <v>3117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2"/>
        <v>3</v>
      </c>
      <c r="B118" s="95">
        <f>(MAX(B$1:B117)+1)</f>
        <v>118</v>
      </c>
      <c r="C118" s="95" t="str">
        <f t="shared" si="3"/>
        <v>3118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2"/>
        <v>3</v>
      </c>
      <c r="B119" s="95">
        <f>(MAX(B$1:B118)+1)</f>
        <v>119</v>
      </c>
      <c r="C119" s="95" t="str">
        <f t="shared" si="3"/>
        <v>3119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2"/>
        <v>3</v>
      </c>
      <c r="B120" s="95">
        <f>(MAX(B$1:B119)+1)</f>
        <v>120</v>
      </c>
      <c r="C120" s="95" t="str">
        <f t="shared" si="3"/>
        <v>3120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2"/>
        <v>3</v>
      </c>
      <c r="B121" s="95">
        <f>(MAX(B$1:B120)+1)</f>
        <v>121</v>
      </c>
      <c r="C121" s="95" t="str">
        <f t="shared" si="3"/>
        <v>3121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2"/>
        <v>3</v>
      </c>
      <c r="B122" s="95">
        <f>(MAX(B$1:B121)+1)</f>
        <v>122</v>
      </c>
      <c r="C122" s="95" t="str">
        <f t="shared" si="3"/>
        <v>3122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2"/>
        <v>3</v>
      </c>
      <c r="B123" s="95">
        <f>(MAX(B$1:B122)+1)</f>
        <v>123</v>
      </c>
      <c r="C123" s="95" t="str">
        <f t="shared" si="3"/>
        <v>3123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2"/>
        <v>3</v>
      </c>
      <c r="B124" s="95">
        <f>(MAX(B$1:B123)+1)</f>
        <v>124</v>
      </c>
      <c r="C124" s="95" t="str">
        <f t="shared" si="3"/>
        <v>3124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2"/>
        <v>3</v>
      </c>
      <c r="B125" s="95">
        <f>(MAX(B$1:B124)+1)</f>
        <v>125</v>
      </c>
      <c r="C125" s="95" t="str">
        <f t="shared" si="3"/>
        <v>3125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2"/>
        <v>3</v>
      </c>
      <c r="B126" s="95">
        <f>(MAX(B$1:B125)+1)</f>
        <v>126</v>
      </c>
      <c r="C126" s="95" t="str">
        <f t="shared" si="3"/>
        <v>3126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2"/>
        <v>3</v>
      </c>
      <c r="B127" s="95">
        <f>(MAX(B$1:B126)+1)</f>
        <v>127</v>
      </c>
      <c r="C127" s="95" t="str">
        <f t="shared" si="3"/>
        <v>3127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2"/>
        <v>3</v>
      </c>
      <c r="B128" s="95">
        <f>(MAX(B$1:B127)+1)</f>
        <v>128</v>
      </c>
      <c r="C128" s="95" t="str">
        <f t="shared" si="3"/>
        <v>3128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2"/>
        <v>3</v>
      </c>
      <c r="B129" s="95">
        <f>(MAX(B$1:B128)+1)</f>
        <v>129</v>
      </c>
      <c r="C129" s="95" t="str">
        <f t="shared" si="3"/>
        <v>3129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2"/>
        <v>3</v>
      </c>
      <c r="B130" s="95">
        <f>(MAX(B$1:B129)+1)</f>
        <v>130</v>
      </c>
      <c r="C130" s="95" t="str">
        <f t="shared" si="3"/>
        <v>3130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ref="A131:A150" si="4">A130</f>
        <v>3</v>
      </c>
      <c r="B131" s="95">
        <f>(MAX(B$1:B130)+1)</f>
        <v>131</v>
      </c>
      <c r="C131" s="95" t="str">
        <f t="shared" ref="C131:C150" si="5">A131&amp;B131</f>
        <v>3131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3</v>
      </c>
      <c r="B132" s="95">
        <f>(MAX(B$1:B131)+1)</f>
        <v>132</v>
      </c>
      <c r="C132" s="95" t="str">
        <f t="shared" si="5"/>
        <v>3132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3</v>
      </c>
      <c r="B133" s="95">
        <f>(MAX(B$1:B132)+1)</f>
        <v>133</v>
      </c>
      <c r="C133" s="95" t="str">
        <f t="shared" si="5"/>
        <v>3133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3</v>
      </c>
      <c r="B134" s="95">
        <f>(MAX(B$1:B133)+1)</f>
        <v>134</v>
      </c>
      <c r="C134" s="95" t="str">
        <f t="shared" si="5"/>
        <v>3134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3</v>
      </c>
      <c r="B135" s="95">
        <f>(MAX(B$1:B134)+1)</f>
        <v>135</v>
      </c>
      <c r="C135" s="95" t="str">
        <f t="shared" si="5"/>
        <v>3135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3</v>
      </c>
      <c r="B136" s="95">
        <f>(MAX(B$1:B135)+1)</f>
        <v>136</v>
      </c>
      <c r="C136" s="95" t="str">
        <f t="shared" si="5"/>
        <v>3136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3</v>
      </c>
      <c r="B137" s="95">
        <f>(MAX(B$1:B136)+1)</f>
        <v>137</v>
      </c>
      <c r="C137" s="95" t="str">
        <f t="shared" si="5"/>
        <v>3137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3</v>
      </c>
      <c r="B138" s="95">
        <f>(MAX(B$1:B137)+1)</f>
        <v>138</v>
      </c>
      <c r="C138" s="95" t="str">
        <f t="shared" si="5"/>
        <v>3138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3</v>
      </c>
      <c r="B139" s="95">
        <f>(MAX(B$1:B138)+1)</f>
        <v>139</v>
      </c>
      <c r="C139" s="95" t="str">
        <f t="shared" si="5"/>
        <v>3139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3</v>
      </c>
      <c r="B140" s="95">
        <f>(MAX(B$1:B139)+1)</f>
        <v>140</v>
      </c>
      <c r="C140" s="95" t="str">
        <f t="shared" si="5"/>
        <v>3140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3</v>
      </c>
      <c r="B141" s="95">
        <f>(MAX(B$1:B140)+1)</f>
        <v>141</v>
      </c>
      <c r="C141" s="95" t="str">
        <f t="shared" si="5"/>
        <v>3141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3</v>
      </c>
      <c r="B142" s="95">
        <f>(MAX(B$1:B141)+1)</f>
        <v>142</v>
      </c>
      <c r="C142" s="95" t="str">
        <f t="shared" si="5"/>
        <v>3142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3</v>
      </c>
      <c r="B143" s="95">
        <f>(MAX(B$1:B142)+1)</f>
        <v>143</v>
      </c>
      <c r="C143" s="95" t="str">
        <f t="shared" si="5"/>
        <v>3143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3</v>
      </c>
      <c r="B144" s="95">
        <f>(MAX(B$1:B143)+1)</f>
        <v>144</v>
      </c>
      <c r="C144" s="95" t="str">
        <f t="shared" si="5"/>
        <v>3144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3</v>
      </c>
      <c r="B145" s="95">
        <f>(MAX(B$1:B144)+1)</f>
        <v>145</v>
      </c>
      <c r="C145" s="95" t="str">
        <f t="shared" si="5"/>
        <v>3145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3</v>
      </c>
      <c r="B146" s="95">
        <f>(MAX(B$1:B145)+1)</f>
        <v>146</v>
      </c>
      <c r="C146" s="95" t="str">
        <f t="shared" si="5"/>
        <v>3146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3</v>
      </c>
      <c r="B147" s="95">
        <f>(MAX(B$1:B146)+1)</f>
        <v>147</v>
      </c>
      <c r="C147" s="95" t="str">
        <f t="shared" si="5"/>
        <v>3147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3</v>
      </c>
      <c r="B148" s="95">
        <f>(MAX(B$1:B147)+1)</f>
        <v>148</v>
      </c>
      <c r="C148" s="95" t="str">
        <f t="shared" si="5"/>
        <v>3148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3</v>
      </c>
      <c r="B149" s="95">
        <f>(MAX(B$1:B148)+1)</f>
        <v>149</v>
      </c>
      <c r="C149" s="95" t="str">
        <f t="shared" si="5"/>
        <v>3149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3</v>
      </c>
      <c r="B150" s="95">
        <f>(MAX(B$1:B149)+1)</f>
        <v>150</v>
      </c>
      <c r="C150" s="95" t="str">
        <f t="shared" si="5"/>
        <v>3150</v>
      </c>
      <c r="D150" s="93" t="e">
        <f>VLOOKUP(C150,КПКВ!C:E,2,FALSE)</f>
        <v>#N/A</v>
      </c>
      <c r="E150" t="e">
        <f>VLOOKUP(C150,КПКВ!C:E,3,FALSE)</f>
        <v>#N/A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2" sqref="B1:R1048576"/>
    </sheetView>
  </sheetViews>
  <sheetFormatPr defaultRowHeight="14.4" x14ac:dyDescent="0.3"/>
  <cols>
    <col min="2" max="2" width="22.6640625" customWidth="1"/>
  </cols>
  <sheetData>
    <row r="1" spans="1:2" x14ac:dyDescent="0.3">
      <c r="A1" s="96">
        <v>100</v>
      </c>
      <c r="B1" s="4" t="s">
        <v>3</v>
      </c>
    </row>
    <row r="2" spans="1:2" x14ac:dyDescent="0.3">
      <c r="A2" s="96">
        <v>1000</v>
      </c>
      <c r="B2" s="4" t="s">
        <v>6</v>
      </c>
    </row>
    <row r="3" spans="1:2" x14ac:dyDescent="0.3">
      <c r="A3" s="96">
        <v>2000</v>
      </c>
      <c r="B3" s="4" t="s">
        <v>12</v>
      </c>
    </row>
    <row r="4" spans="1:2" ht="21.6" x14ac:dyDescent="0.3">
      <c r="A4" s="96">
        <v>3000</v>
      </c>
      <c r="B4" s="4" t="s">
        <v>17</v>
      </c>
    </row>
    <row r="5" spans="1:2" x14ac:dyDescent="0.3">
      <c r="A5" s="96">
        <v>4000</v>
      </c>
      <c r="B5" s="4" t="s">
        <v>46</v>
      </c>
    </row>
    <row r="6" spans="1:2" x14ac:dyDescent="0.3">
      <c r="A6" s="96">
        <v>5000</v>
      </c>
      <c r="B6" s="4" t="s">
        <v>50</v>
      </c>
    </row>
    <row r="7" spans="1:2" ht="21.6" x14ac:dyDescent="0.3">
      <c r="A7" s="96">
        <v>6000</v>
      </c>
      <c r="B7" s="4" t="s">
        <v>66</v>
      </c>
    </row>
    <row r="8" spans="1:2" x14ac:dyDescent="0.3">
      <c r="A8" s="96">
        <v>7000</v>
      </c>
      <c r="B8" s="4" t="s">
        <v>55</v>
      </c>
    </row>
    <row r="9" spans="1:2" x14ac:dyDescent="0.3">
      <c r="A9" s="96">
        <v>8000</v>
      </c>
      <c r="B9" s="4" t="s">
        <v>57</v>
      </c>
    </row>
    <row r="10" spans="1:2" x14ac:dyDescent="0.3">
      <c r="A10" s="96">
        <v>9000</v>
      </c>
      <c r="B10" s="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H31"/>
  <sheetViews>
    <sheetView showZeros="0" tabSelected="1" view="pageBreakPreview" topLeftCell="E1" zoomScale="91" zoomScaleNormal="80" zoomScaleSheetLayoutView="91" workbookViewId="0">
      <pane xSplit="2" ySplit="4" topLeftCell="G5" activePane="bottomRight" state="frozen"/>
      <selection activeCell="E1" sqref="E1"/>
      <selection pane="topRight" activeCell="G1" sqref="G1"/>
      <selection pane="bottomLeft" activeCell="E5" sqref="E5"/>
      <selection pane="bottomRight" activeCell="R29" sqref="R29"/>
    </sheetView>
  </sheetViews>
  <sheetFormatPr defaultRowHeight="14.4" x14ac:dyDescent="0.3"/>
  <cols>
    <col min="1" max="1" width="4" style="130" hidden="1" customWidth="1"/>
    <col min="2" max="2" width="9.44140625" style="130" hidden="1" customWidth="1"/>
    <col min="3" max="3" width="3.5546875" style="130" hidden="1" customWidth="1"/>
    <col min="4" max="4" width="7.109375" style="130" hidden="1" customWidth="1"/>
    <col min="5" max="5" width="41.5546875" style="90" customWidth="1"/>
    <col min="6" max="7" width="11.44140625" customWidth="1"/>
    <col min="8" max="8" width="13.33203125" customWidth="1"/>
    <col min="9" max="9" width="8" customWidth="1"/>
    <col min="10" max="10" width="11.109375" style="245" customWidth="1"/>
    <col min="11" max="11" width="10.109375" style="245" customWidth="1"/>
    <col min="12" max="12" width="8.88671875" style="245"/>
    <col min="13" max="13" width="10" style="245" customWidth="1"/>
    <col min="14" max="14" width="10.88671875" style="245" customWidth="1"/>
    <col min="15" max="15" width="9.44140625" style="245" customWidth="1"/>
    <col min="16" max="16" width="8.33203125" style="245" customWidth="1"/>
    <col min="17" max="17" width="8" style="245" customWidth="1"/>
    <col min="18" max="18" width="8.88671875" style="245" customWidth="1"/>
    <col min="19" max="19" width="15.33203125" style="6" hidden="1" customWidth="1"/>
    <col min="20" max="29" width="6.88671875" hidden="1" customWidth="1"/>
    <col min="30" max="32" width="0" hidden="1" customWidth="1"/>
    <col min="33" max="34" width="0" style="11" hidden="1" customWidth="1"/>
    <col min="35" max="78" width="0" hidden="1" customWidth="1"/>
  </cols>
  <sheetData>
    <row r="1" spans="1:34" ht="30.75" customHeight="1" x14ac:dyDescent="0.3">
      <c r="E1" s="110" t="s">
        <v>496</v>
      </c>
    </row>
    <row r="2" spans="1:34" x14ac:dyDescent="0.3">
      <c r="R2" s="245" t="s">
        <v>493</v>
      </c>
    </row>
    <row r="3" spans="1:34" ht="38.25" customHeight="1" x14ac:dyDescent="0.3">
      <c r="E3" s="282" t="s">
        <v>157</v>
      </c>
      <c r="F3" s="279" t="s">
        <v>158</v>
      </c>
      <c r="G3" s="279" t="s">
        <v>159</v>
      </c>
      <c r="H3" s="279"/>
      <c r="I3" s="279"/>
      <c r="J3" s="280" t="s">
        <v>160</v>
      </c>
      <c r="K3" s="280"/>
      <c r="L3" s="280"/>
      <c r="M3" s="280" t="s">
        <v>497</v>
      </c>
      <c r="N3" s="280" t="str">
        <f>"Касові видатки за 12 місяців 2025 року"</f>
        <v>Касові видатки за 12 місяців 2025 року</v>
      </c>
      <c r="O3" s="280"/>
      <c r="P3" s="280"/>
      <c r="Q3" s="280" t="s">
        <v>171</v>
      </c>
      <c r="R3" s="280" t="str">
        <f>"% до плану на 12 місяців 2025 року (загальний фонд)"</f>
        <v>% до плану на 12 місяців 2025 року (загальний фонд)</v>
      </c>
      <c r="T3" s="279" t="s">
        <v>159</v>
      </c>
      <c r="U3" s="279"/>
      <c r="V3" s="279"/>
      <c r="W3" s="279" t="s">
        <v>160</v>
      </c>
      <c r="X3" s="279"/>
      <c r="Y3" s="279"/>
      <c r="Z3" s="279" t="str">
        <f>M3</f>
        <v>План на 12 місяців 2025 року (загальний фонд)</v>
      </c>
      <c r="AA3" s="279" t="str">
        <f>N3</f>
        <v>Касові видатки за 12 місяців 2025 року</v>
      </c>
      <c r="AB3" s="279"/>
      <c r="AC3" s="279"/>
    </row>
    <row r="4" spans="1:34" ht="73.2" customHeight="1" x14ac:dyDescent="0.3">
      <c r="E4" s="282"/>
      <c r="F4" s="279"/>
      <c r="G4" s="247" t="s">
        <v>130</v>
      </c>
      <c r="H4" s="247" t="s">
        <v>1</v>
      </c>
      <c r="I4" s="247" t="s">
        <v>161</v>
      </c>
      <c r="J4" s="276" t="s">
        <v>130</v>
      </c>
      <c r="K4" s="276" t="s">
        <v>1</v>
      </c>
      <c r="L4" s="276" t="s">
        <v>161</v>
      </c>
      <c r="M4" s="280"/>
      <c r="N4" s="276" t="s">
        <v>130</v>
      </c>
      <c r="O4" s="276" t="s">
        <v>1</v>
      </c>
      <c r="P4" s="276" t="s">
        <v>162</v>
      </c>
      <c r="Q4" s="280"/>
      <c r="R4" s="280"/>
      <c r="T4" s="247" t="s">
        <v>130</v>
      </c>
      <c r="U4" s="247" t="s">
        <v>1</v>
      </c>
      <c r="V4" s="247" t="s">
        <v>161</v>
      </c>
      <c r="W4" s="247" t="s">
        <v>130</v>
      </c>
      <c r="X4" s="247" t="s">
        <v>1</v>
      </c>
      <c r="Y4" s="247" t="s">
        <v>161</v>
      </c>
      <c r="Z4" s="279"/>
      <c r="AA4" s="247" t="s">
        <v>130</v>
      </c>
      <c r="AB4" s="247" t="s">
        <v>1</v>
      </c>
      <c r="AC4" s="247" t="s">
        <v>162</v>
      </c>
    </row>
    <row r="5" spans="1:34" x14ac:dyDescent="0.3">
      <c r="A5" s="131">
        <v>1</v>
      </c>
      <c r="B5" s="131" t="b">
        <f>ISERROR(VLOOKUP(D5,КПКВ00!A:B,1,FALSE))</f>
        <v>0</v>
      </c>
      <c r="C5" s="131">
        <f>IF(B5=FALSE,1,)</f>
        <v>1</v>
      </c>
      <c r="D5" s="131">
        <f>INDEX(КПКВ!D:E,A5,1)</f>
        <v>100</v>
      </c>
      <c r="E5" s="148" t="str">
        <f>INDEX(КПКВ!D:E,A5,2)</f>
        <v>Державне управління</v>
      </c>
      <c r="F5" s="149">
        <f>D5</f>
        <v>100</v>
      </c>
      <c r="G5" s="150">
        <f>H5+I5</f>
        <v>1437.4</v>
      </c>
      <c r="H5" s="151">
        <f>H6</f>
        <v>1437.4</v>
      </c>
      <c r="I5" s="151" t="str">
        <f>I6</f>
        <v>0,00</v>
      </c>
      <c r="J5" s="241">
        <f>K5+L5</f>
        <v>1952.4</v>
      </c>
      <c r="K5" s="264">
        <f>K6+K7</f>
        <v>1952.4</v>
      </c>
      <c r="L5" s="264">
        <f>L6</f>
        <v>0</v>
      </c>
      <c r="M5" s="241">
        <f>M6+M7</f>
        <v>1952.4</v>
      </c>
      <c r="N5" s="241">
        <f>O5+P5</f>
        <v>1927.4</v>
      </c>
      <c r="O5" s="264">
        <f>O6+O7</f>
        <v>1927.4</v>
      </c>
      <c r="P5" s="264" t="str">
        <f>P6</f>
        <v>0</v>
      </c>
      <c r="Q5" s="265">
        <f>IF(J5=0,,N5/J5%)</f>
        <v>98.719524687564018</v>
      </c>
      <c r="R5" s="265">
        <f>IF(M5=0,,O5/M5%)</f>
        <v>98.719524687564018</v>
      </c>
      <c r="S5" s="107">
        <f>SUM(G5:R5)</f>
        <v>12784.239049375126</v>
      </c>
      <c r="T5" s="117">
        <f t="shared" ref="T5:AC5" si="0">G5-SUM(G6:G6)</f>
        <v>0</v>
      </c>
      <c r="U5" s="117">
        <f t="shared" si="0"/>
        <v>0</v>
      </c>
      <c r="V5" s="117">
        <f t="shared" si="0"/>
        <v>0</v>
      </c>
      <c r="W5" s="117">
        <f t="shared" si="0"/>
        <v>0</v>
      </c>
      <c r="X5" s="117">
        <f t="shared" si="0"/>
        <v>0</v>
      </c>
      <c r="Y5" s="117">
        <f t="shared" si="0"/>
        <v>0</v>
      </c>
      <c r="Z5" s="117">
        <f t="shared" si="0"/>
        <v>0</v>
      </c>
      <c r="AA5" s="117">
        <f t="shared" si="0"/>
        <v>0</v>
      </c>
      <c r="AB5" s="117">
        <f t="shared" si="0"/>
        <v>0</v>
      </c>
      <c r="AC5" s="117">
        <f t="shared" si="0"/>
        <v>0</v>
      </c>
      <c r="AG5" s="133">
        <f>K5-H5</f>
        <v>515</v>
      </c>
      <c r="AH5" s="133">
        <f>L5-I5</f>
        <v>0</v>
      </c>
    </row>
    <row r="6" spans="1:34" ht="77.25" customHeight="1" x14ac:dyDescent="0.3">
      <c r="A6" s="131">
        <f>A5+1</f>
        <v>2</v>
      </c>
      <c r="B6" s="131" t="b">
        <f>ISERROR(VLOOKUP(D6,КПКВ00!A:B,1,FALSE))</f>
        <v>1</v>
      </c>
      <c r="C6" s="131">
        <f>IF(B6=FALSE,1,)</f>
        <v>0</v>
      </c>
      <c r="D6" s="131">
        <f>INDEX(КПКВ!D:E,A6,1)</f>
        <v>150</v>
      </c>
      <c r="E6" s="148" t="str">
        <f>INDEX(КПКВ!D:E,A6,2)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F6" s="149">
        <f>D6</f>
        <v>150</v>
      </c>
      <c r="G6" s="150">
        <f t="shared" ref="G6:G16" si="1">H6+I6</f>
        <v>1437.4</v>
      </c>
      <c r="H6" s="151">
        <v>1437.4</v>
      </c>
      <c r="I6" s="237" t="s">
        <v>489</v>
      </c>
      <c r="J6" s="241">
        <f>K6+L6</f>
        <v>1952.4</v>
      </c>
      <c r="K6" s="264">
        <v>1952.4</v>
      </c>
      <c r="L6" s="277">
        <v>0</v>
      </c>
      <c r="M6" s="241">
        <v>1952.4</v>
      </c>
      <c r="N6" s="241">
        <f t="shared" ref="N6:N28" si="2">O6+P6</f>
        <v>1927.4</v>
      </c>
      <c r="O6" s="264">
        <v>1927.4</v>
      </c>
      <c r="P6" s="256" t="s">
        <v>495</v>
      </c>
      <c r="Q6" s="265">
        <f>IF(J6=0,,N6/J6%)</f>
        <v>98.719524687564018</v>
      </c>
      <c r="R6" s="265">
        <f>IF(M6=0,,O6/M6%)</f>
        <v>98.719524687564018</v>
      </c>
      <c r="S6" s="107">
        <f>SUM(G6:R6)</f>
        <v>12784.239049375126</v>
      </c>
      <c r="AG6" s="133">
        <f>K6-H6</f>
        <v>515</v>
      </c>
      <c r="AH6" s="133">
        <f>L6-I6</f>
        <v>0</v>
      </c>
    </row>
    <row r="7" spans="1:34" ht="29.4" hidden="1" customHeight="1" x14ac:dyDescent="0.3">
      <c r="A7" s="131"/>
      <c r="B7" s="131"/>
      <c r="C7" s="131"/>
      <c r="D7" s="131"/>
      <c r="E7" s="148" t="s">
        <v>5</v>
      </c>
      <c r="F7" s="149">
        <v>180</v>
      </c>
      <c r="G7" s="268">
        <f t="shared" si="1"/>
        <v>0</v>
      </c>
      <c r="H7" s="268">
        <v>0</v>
      </c>
      <c r="I7" s="267"/>
      <c r="J7" s="241">
        <f>K7+L7</f>
        <v>0</v>
      </c>
      <c r="K7" s="264"/>
      <c r="L7" s="264"/>
      <c r="M7" s="241"/>
      <c r="N7" s="241">
        <f>O7+P7</f>
        <v>0</v>
      </c>
      <c r="O7" s="264"/>
      <c r="P7" s="264"/>
      <c r="Q7" s="265">
        <f>IF(J7=0,,N7/J7%)</f>
        <v>0</v>
      </c>
      <c r="R7" s="265">
        <f>IF(M7=0,,O7/M7%)</f>
        <v>0</v>
      </c>
      <c r="S7" s="107"/>
      <c r="AG7" s="133"/>
      <c r="AH7" s="133"/>
    </row>
    <row r="8" spans="1:34" s="254" customFormat="1" ht="17.25" hidden="1" customHeight="1" x14ac:dyDescent="0.3">
      <c r="A8" s="251"/>
      <c r="B8" s="251"/>
      <c r="C8" s="251"/>
      <c r="D8" s="251"/>
      <c r="E8" s="248" t="s">
        <v>6</v>
      </c>
      <c r="F8" s="249">
        <v>1000</v>
      </c>
      <c r="G8" s="150">
        <f t="shared" si="1"/>
        <v>0</v>
      </c>
      <c r="H8" s="150">
        <f>H9</f>
        <v>0</v>
      </c>
      <c r="I8" s="150">
        <v>0</v>
      </c>
      <c r="J8" s="241">
        <f>K8+L8</f>
        <v>0</v>
      </c>
      <c r="K8" s="241">
        <f>K9</f>
        <v>0</v>
      </c>
      <c r="L8" s="241">
        <f>L9</f>
        <v>0</v>
      </c>
      <c r="M8" s="241">
        <f>M9</f>
        <v>0</v>
      </c>
      <c r="N8" s="241">
        <f>O8+P8</f>
        <v>0</v>
      </c>
      <c r="O8" s="241">
        <f>O9</f>
        <v>0</v>
      </c>
      <c r="P8" s="241">
        <f>P9</f>
        <v>0</v>
      </c>
      <c r="Q8" s="243">
        <f>IF(J8=0,,N8/J8%)</f>
        <v>0</v>
      </c>
      <c r="R8" s="243">
        <f t="shared" ref="R8:R15" si="3">IF(M8=0,,O8/M8%)</f>
        <v>0</v>
      </c>
      <c r="S8" s="253"/>
      <c r="AG8" s="255"/>
      <c r="AH8" s="255"/>
    </row>
    <row r="9" spans="1:34" ht="21.75" hidden="1" customHeight="1" x14ac:dyDescent="0.3">
      <c r="A9" s="131"/>
      <c r="B9" s="131"/>
      <c r="C9" s="131"/>
      <c r="D9" s="131"/>
      <c r="E9" s="148" t="s">
        <v>11</v>
      </c>
      <c r="F9" s="149">
        <v>1142</v>
      </c>
      <c r="G9" s="150">
        <f>H9+I9</f>
        <v>0</v>
      </c>
      <c r="H9" s="151">
        <v>0</v>
      </c>
      <c r="I9" s="237"/>
      <c r="J9" s="241">
        <f>K9+L9</f>
        <v>0</v>
      </c>
      <c r="K9" s="264"/>
      <c r="L9" s="256"/>
      <c r="M9" s="241"/>
      <c r="N9" s="241">
        <f t="shared" si="2"/>
        <v>0</v>
      </c>
      <c r="O9" s="264"/>
      <c r="P9" s="256"/>
      <c r="Q9" s="265">
        <f t="shared" ref="Q9:Q14" si="4">IF(J9=0,,N9/J9%)</f>
        <v>0</v>
      </c>
      <c r="R9" s="265">
        <f t="shared" si="3"/>
        <v>0</v>
      </c>
      <c r="S9" s="107"/>
      <c r="AG9" s="133"/>
      <c r="AH9" s="133"/>
    </row>
    <row r="10" spans="1:34" s="260" customFormat="1" ht="34.5" hidden="1" customHeight="1" x14ac:dyDescent="0.3">
      <c r="A10" s="257"/>
      <c r="B10" s="257"/>
      <c r="C10" s="257"/>
      <c r="D10" s="257"/>
      <c r="E10" s="239" t="s">
        <v>17</v>
      </c>
      <c r="F10" s="258">
        <v>3000</v>
      </c>
      <c r="G10" s="241">
        <f t="shared" si="1"/>
        <v>0</v>
      </c>
      <c r="H10" s="241">
        <f>H11+H12+H13+H14+H16</f>
        <v>0</v>
      </c>
      <c r="I10" s="241">
        <f>I11+I12+I13+I14+I16</f>
        <v>0</v>
      </c>
      <c r="J10" s="241">
        <f t="shared" ref="J10:J28" si="5">K10+L10</f>
        <v>0</v>
      </c>
      <c r="K10" s="241">
        <f>K11+K12+K13+K14+K15+K16</f>
        <v>0</v>
      </c>
      <c r="L10" s="241">
        <f>L11+L12+L13+L14+L16</f>
        <v>0</v>
      </c>
      <c r="M10" s="241">
        <f>M11+M12+M13+M14+M15+M16</f>
        <v>0</v>
      </c>
      <c r="N10" s="241">
        <f>O10+P10</f>
        <v>0</v>
      </c>
      <c r="O10" s="241">
        <f>O11+O12+O13+O14+O15+O16</f>
        <v>0</v>
      </c>
      <c r="P10" s="241">
        <f>P16</f>
        <v>0</v>
      </c>
      <c r="Q10" s="243">
        <f t="shared" si="4"/>
        <v>0</v>
      </c>
      <c r="R10" s="243">
        <f t="shared" si="3"/>
        <v>0</v>
      </c>
      <c r="S10" s="259"/>
      <c r="AG10" s="259"/>
      <c r="AH10" s="259"/>
    </row>
    <row r="11" spans="1:34" ht="30.75" hidden="1" customHeight="1" x14ac:dyDescent="0.3">
      <c r="A11" s="131"/>
      <c r="B11" s="131"/>
      <c r="C11" s="131"/>
      <c r="D11" s="131"/>
      <c r="E11" s="250" t="s">
        <v>276</v>
      </c>
      <c r="F11" s="149">
        <v>3032</v>
      </c>
      <c r="G11" s="268">
        <f t="shared" si="1"/>
        <v>0</v>
      </c>
      <c r="H11" s="267"/>
      <c r="I11" s="267"/>
      <c r="J11" s="243">
        <f t="shared" si="5"/>
        <v>0</v>
      </c>
      <c r="K11" s="265"/>
      <c r="L11" s="269"/>
      <c r="M11" s="243"/>
      <c r="N11" s="243">
        <f t="shared" si="2"/>
        <v>0</v>
      </c>
      <c r="O11" s="265"/>
      <c r="P11" s="269"/>
      <c r="Q11" s="271">
        <f t="shared" si="4"/>
        <v>0</v>
      </c>
      <c r="R11" s="265">
        <f t="shared" si="3"/>
        <v>0</v>
      </c>
      <c r="S11" s="107"/>
      <c r="AG11" s="133"/>
      <c r="AH11" s="133"/>
    </row>
    <row r="12" spans="1:34" ht="45.75" hidden="1" customHeight="1" x14ac:dyDescent="0.3">
      <c r="A12" s="131"/>
      <c r="B12" s="131"/>
      <c r="C12" s="131"/>
      <c r="D12" s="131"/>
      <c r="E12" s="250" t="s">
        <v>24</v>
      </c>
      <c r="F12" s="149">
        <v>3033</v>
      </c>
      <c r="G12" s="268">
        <f t="shared" si="1"/>
        <v>0</v>
      </c>
      <c r="H12" s="267"/>
      <c r="I12" s="267"/>
      <c r="J12" s="243">
        <f t="shared" si="5"/>
        <v>0</v>
      </c>
      <c r="K12" s="265"/>
      <c r="L12" s="269"/>
      <c r="M12" s="243"/>
      <c r="N12" s="243">
        <f t="shared" si="2"/>
        <v>0</v>
      </c>
      <c r="O12" s="265"/>
      <c r="P12" s="269"/>
      <c r="Q12" s="265">
        <f t="shared" si="4"/>
        <v>0</v>
      </c>
      <c r="R12" s="265">
        <f t="shared" si="3"/>
        <v>0</v>
      </c>
      <c r="S12" s="107"/>
      <c r="AG12" s="133"/>
      <c r="AH12" s="133"/>
    </row>
    <row r="13" spans="1:34" ht="46.5" hidden="1" customHeight="1" x14ac:dyDescent="0.3">
      <c r="A13" s="131"/>
      <c r="B13" s="131"/>
      <c r="C13" s="131"/>
      <c r="D13" s="131"/>
      <c r="E13" s="250" t="s">
        <v>25</v>
      </c>
      <c r="F13" s="149">
        <v>3035</v>
      </c>
      <c r="G13" s="268">
        <f t="shared" si="1"/>
        <v>0</v>
      </c>
      <c r="H13" s="267"/>
      <c r="I13" s="267"/>
      <c r="J13" s="243">
        <f t="shared" si="5"/>
        <v>0</v>
      </c>
      <c r="K13" s="265"/>
      <c r="L13" s="269"/>
      <c r="M13" s="243"/>
      <c r="N13" s="243">
        <f t="shared" si="2"/>
        <v>0</v>
      </c>
      <c r="O13" s="265"/>
      <c r="P13" s="269"/>
      <c r="Q13" s="265">
        <f t="shared" si="4"/>
        <v>0</v>
      </c>
      <c r="R13" s="265">
        <f t="shared" si="3"/>
        <v>0</v>
      </c>
      <c r="S13" s="107"/>
      <c r="AG13" s="133"/>
      <c r="AH13" s="133"/>
    </row>
    <row r="14" spans="1:34" ht="93" hidden="1" customHeight="1" x14ac:dyDescent="0.3">
      <c r="A14" s="131"/>
      <c r="B14" s="131"/>
      <c r="C14" s="131"/>
      <c r="D14" s="131"/>
      <c r="E14" s="250" t="s">
        <v>43</v>
      </c>
      <c r="F14" s="149">
        <v>3160</v>
      </c>
      <c r="G14" s="268">
        <f t="shared" si="1"/>
        <v>0</v>
      </c>
      <c r="H14" s="267"/>
      <c r="I14" s="267"/>
      <c r="J14" s="243">
        <f t="shared" si="5"/>
        <v>0</v>
      </c>
      <c r="K14" s="265"/>
      <c r="L14" s="269"/>
      <c r="M14" s="243"/>
      <c r="N14" s="243">
        <f t="shared" si="2"/>
        <v>0</v>
      </c>
      <c r="O14" s="265"/>
      <c r="P14" s="269"/>
      <c r="Q14" s="265">
        <f t="shared" si="4"/>
        <v>0</v>
      </c>
      <c r="R14" s="265">
        <f t="shared" si="3"/>
        <v>0</v>
      </c>
      <c r="S14" s="107"/>
      <c r="AG14" s="133"/>
      <c r="AH14" s="133"/>
    </row>
    <row r="15" spans="1:34" s="245" customFormat="1" ht="38.4" hidden="1" customHeight="1" x14ac:dyDescent="0.3">
      <c r="A15" s="238"/>
      <c r="B15" s="238"/>
      <c r="C15" s="238"/>
      <c r="D15" s="238"/>
      <c r="E15" s="262" t="s">
        <v>40</v>
      </c>
      <c r="F15" s="263">
        <v>3112</v>
      </c>
      <c r="G15" s="270"/>
      <c r="H15" s="269"/>
      <c r="I15" s="269"/>
      <c r="J15" s="243">
        <f t="shared" si="5"/>
        <v>0</v>
      </c>
      <c r="K15" s="265"/>
      <c r="L15" s="269"/>
      <c r="M15" s="243"/>
      <c r="N15" s="243">
        <f t="shared" si="2"/>
        <v>0</v>
      </c>
      <c r="O15" s="265"/>
      <c r="P15" s="269"/>
      <c r="Q15" s="265">
        <f>IF(J15=0,,N15/J15%)</f>
        <v>0</v>
      </c>
      <c r="R15" s="265">
        <f t="shared" si="3"/>
        <v>0</v>
      </c>
      <c r="S15" s="244"/>
      <c r="AG15" s="244"/>
      <c r="AH15" s="244"/>
    </row>
    <row r="16" spans="1:34" ht="36.75" hidden="1" customHeight="1" x14ac:dyDescent="0.3">
      <c r="A16" s="131"/>
      <c r="B16" s="131"/>
      <c r="C16" s="131"/>
      <c r="D16" s="131"/>
      <c r="E16" s="148" t="s">
        <v>45</v>
      </c>
      <c r="F16" s="149">
        <v>3242</v>
      </c>
      <c r="G16" s="268">
        <f t="shared" si="1"/>
        <v>0</v>
      </c>
      <c r="H16" s="267"/>
      <c r="I16" s="267"/>
      <c r="J16" s="243">
        <f t="shared" si="5"/>
        <v>0</v>
      </c>
      <c r="K16" s="265"/>
      <c r="L16" s="269"/>
      <c r="M16" s="243"/>
      <c r="N16" s="243">
        <f t="shared" si="2"/>
        <v>0</v>
      </c>
      <c r="O16" s="265"/>
      <c r="P16" s="269"/>
      <c r="Q16" s="265"/>
      <c r="R16" s="265"/>
      <c r="S16" s="107"/>
      <c r="AG16" s="133"/>
      <c r="AH16" s="133"/>
    </row>
    <row r="17" spans="1:34" s="254" customFormat="1" ht="25.5" hidden="1" customHeight="1" x14ac:dyDescent="0.3">
      <c r="A17" s="251"/>
      <c r="B17" s="251"/>
      <c r="C17" s="251"/>
      <c r="D17" s="251"/>
      <c r="E17" s="248" t="s">
        <v>420</v>
      </c>
      <c r="F17" s="249">
        <v>4000</v>
      </c>
      <c r="G17" s="268"/>
      <c r="H17" s="268"/>
      <c r="I17" s="268"/>
      <c r="J17" s="243">
        <f t="shared" si="5"/>
        <v>0</v>
      </c>
      <c r="K17" s="243">
        <f>K18</f>
        <v>0</v>
      </c>
      <c r="L17" s="270"/>
      <c r="M17" s="243">
        <f>M18</f>
        <v>0</v>
      </c>
      <c r="N17" s="243">
        <f>O17+P17</f>
        <v>0</v>
      </c>
      <c r="O17" s="243">
        <f>O18</f>
        <v>0</v>
      </c>
      <c r="P17" s="243"/>
      <c r="Q17" s="243">
        <f t="shared" ref="Q17:Q28" si="6">IF(J17=0,,N17/J17%)</f>
        <v>0</v>
      </c>
      <c r="R17" s="243">
        <f t="shared" ref="R17:R28" si="7">IF(M17=0,,O17/M17%)</f>
        <v>0</v>
      </c>
      <c r="S17" s="253"/>
      <c r="AG17" s="255"/>
      <c r="AH17" s="255"/>
    </row>
    <row r="18" spans="1:34" ht="26.25" hidden="1" customHeight="1" x14ac:dyDescent="0.3">
      <c r="A18" s="131"/>
      <c r="B18" s="131"/>
      <c r="C18" s="131"/>
      <c r="D18" s="131"/>
      <c r="E18" s="148" t="s">
        <v>490</v>
      </c>
      <c r="F18" s="149">
        <v>4082</v>
      </c>
      <c r="G18" s="268"/>
      <c r="H18" s="267"/>
      <c r="I18" s="267"/>
      <c r="J18" s="271">
        <f t="shared" si="5"/>
        <v>0</v>
      </c>
      <c r="K18" s="265"/>
      <c r="L18" s="265"/>
      <c r="M18" s="271"/>
      <c r="N18" s="243">
        <f t="shared" si="2"/>
        <v>0</v>
      </c>
      <c r="O18" s="273"/>
      <c r="P18" s="269"/>
      <c r="Q18" s="265">
        <f t="shared" si="6"/>
        <v>0</v>
      </c>
      <c r="R18" s="265">
        <f t="shared" si="7"/>
        <v>0</v>
      </c>
      <c r="S18" s="107"/>
      <c r="AG18" s="133"/>
      <c r="AH18" s="133"/>
    </row>
    <row r="19" spans="1:34" s="254" customFormat="1" ht="21.75" hidden="1" customHeight="1" x14ac:dyDescent="0.3">
      <c r="A19" s="251"/>
      <c r="B19" s="251"/>
      <c r="C19" s="251"/>
      <c r="D19" s="251"/>
      <c r="E19" s="248" t="s">
        <v>55</v>
      </c>
      <c r="F19" s="249">
        <v>7000</v>
      </c>
      <c r="G19" s="268"/>
      <c r="H19" s="268"/>
      <c r="I19" s="268"/>
      <c r="J19" s="243">
        <f t="shared" si="5"/>
        <v>0</v>
      </c>
      <c r="K19" s="243">
        <f>K20</f>
        <v>0</v>
      </c>
      <c r="L19" s="270"/>
      <c r="M19" s="243">
        <f>M20</f>
        <v>0</v>
      </c>
      <c r="N19" s="243">
        <f t="shared" si="2"/>
        <v>0</v>
      </c>
      <c r="O19" s="243">
        <f>O20</f>
        <v>0</v>
      </c>
      <c r="P19" s="270"/>
      <c r="Q19" s="243">
        <f t="shared" si="6"/>
        <v>0</v>
      </c>
      <c r="R19" s="243">
        <f t="shared" si="7"/>
        <v>0</v>
      </c>
      <c r="S19" s="253"/>
      <c r="AG19" s="255"/>
      <c r="AH19" s="255"/>
    </row>
    <row r="20" spans="1:34" ht="29.25" hidden="1" customHeight="1" x14ac:dyDescent="0.3">
      <c r="A20" s="131"/>
      <c r="B20" s="131"/>
      <c r="C20" s="131"/>
      <c r="D20" s="131"/>
      <c r="E20" s="148" t="s">
        <v>491</v>
      </c>
      <c r="F20" s="149">
        <v>7693</v>
      </c>
      <c r="G20" s="268"/>
      <c r="H20" s="267"/>
      <c r="I20" s="267"/>
      <c r="J20" s="271">
        <f t="shared" si="5"/>
        <v>0</v>
      </c>
      <c r="K20" s="265"/>
      <c r="L20" s="269"/>
      <c r="M20" s="243"/>
      <c r="N20" s="243">
        <f t="shared" ref="N20:N27" si="8">O20+P20</f>
        <v>0</v>
      </c>
      <c r="O20" s="265"/>
      <c r="P20" s="269"/>
      <c r="Q20" s="265">
        <f t="shared" si="6"/>
        <v>0</v>
      </c>
      <c r="R20" s="265">
        <f t="shared" si="7"/>
        <v>0</v>
      </c>
      <c r="S20" s="107"/>
      <c r="AG20" s="133"/>
      <c r="AH20" s="133"/>
    </row>
    <row r="21" spans="1:34" ht="29.25" hidden="1" customHeight="1" x14ac:dyDescent="0.3">
      <c r="A21" s="131"/>
      <c r="B21" s="131"/>
      <c r="C21" s="131"/>
      <c r="D21" s="131"/>
      <c r="E21" s="148" t="s">
        <v>40</v>
      </c>
      <c r="F21" s="149">
        <v>3112</v>
      </c>
      <c r="G21" s="268">
        <f t="shared" ref="G21:G23" si="9">H21+I21</f>
        <v>0</v>
      </c>
      <c r="H21" s="267"/>
      <c r="I21" s="267"/>
      <c r="J21" s="241">
        <f t="shared" ref="J21:J27" si="10">K21+L21</f>
        <v>0</v>
      </c>
      <c r="K21" s="265"/>
      <c r="L21" s="269"/>
      <c r="M21" s="243"/>
      <c r="N21" s="241">
        <f t="shared" si="8"/>
        <v>0</v>
      </c>
      <c r="O21" s="265"/>
      <c r="P21" s="269"/>
      <c r="Q21" s="265">
        <f>IF(J21=0,,N21/J21%)</f>
        <v>0</v>
      </c>
      <c r="R21" s="265">
        <f>IF(M21=0,,O21/M21%)</f>
        <v>0</v>
      </c>
      <c r="S21" s="107"/>
      <c r="AG21" s="133"/>
      <c r="AH21" s="133"/>
    </row>
    <row r="22" spans="1:34" s="245" customFormat="1" ht="29.25" hidden="1" customHeight="1" x14ac:dyDescent="0.3">
      <c r="A22" s="238"/>
      <c r="B22" s="238"/>
      <c r="C22" s="238"/>
      <c r="D22" s="238"/>
      <c r="E22" s="278" t="s">
        <v>45</v>
      </c>
      <c r="F22" s="263">
        <v>3242</v>
      </c>
      <c r="G22" s="270">
        <f t="shared" si="9"/>
        <v>0</v>
      </c>
      <c r="H22" s="269"/>
      <c r="I22" s="269"/>
      <c r="J22" s="241">
        <f t="shared" si="10"/>
        <v>0</v>
      </c>
      <c r="K22" s="265"/>
      <c r="L22" s="269"/>
      <c r="M22" s="243"/>
      <c r="N22" s="241">
        <f t="shared" si="8"/>
        <v>0</v>
      </c>
      <c r="O22" s="265"/>
      <c r="P22" s="269"/>
      <c r="Q22" s="265"/>
      <c r="R22" s="265"/>
      <c r="S22" s="244"/>
      <c r="AG22" s="244"/>
      <c r="AH22" s="244"/>
    </row>
    <row r="23" spans="1:34" ht="29.25" hidden="1" customHeight="1" x14ac:dyDescent="0.3">
      <c r="A23" s="131"/>
      <c r="B23" s="131"/>
      <c r="C23" s="131"/>
      <c r="D23" s="131"/>
      <c r="E23" s="148" t="s">
        <v>494</v>
      </c>
      <c r="F23" s="149">
        <v>4082</v>
      </c>
      <c r="G23" s="268">
        <f t="shared" si="9"/>
        <v>0</v>
      </c>
      <c r="H23" s="267"/>
      <c r="I23" s="267"/>
      <c r="J23" s="241">
        <f t="shared" si="10"/>
        <v>0</v>
      </c>
      <c r="K23" s="265"/>
      <c r="L23" s="269"/>
      <c r="M23" s="243"/>
      <c r="N23" s="241">
        <f t="shared" si="8"/>
        <v>0</v>
      </c>
      <c r="O23" s="265"/>
      <c r="P23" s="269"/>
      <c r="Q23" s="265">
        <f>IF(J23=0,,N23/J23%)</f>
        <v>0</v>
      </c>
      <c r="R23" s="265">
        <f>IF(M23=0,,O23/M23%)</f>
        <v>0</v>
      </c>
      <c r="S23" s="107"/>
      <c r="AG23" s="133"/>
      <c r="AH23" s="133"/>
    </row>
    <row r="24" spans="1:34" ht="29.25" hidden="1" customHeight="1" x14ac:dyDescent="0.3">
      <c r="A24" s="131"/>
      <c r="B24" s="131"/>
      <c r="C24" s="131"/>
      <c r="D24" s="131"/>
      <c r="E24" s="248" t="s">
        <v>360</v>
      </c>
      <c r="F24" s="149"/>
      <c r="G24" s="252">
        <f>H24+I24</f>
        <v>1437.4</v>
      </c>
      <c r="H24" s="252">
        <f>H5+H7+H8+H10+H17+H19+H21+H22+H23</f>
        <v>1437.4</v>
      </c>
      <c r="I24" s="268">
        <f>I5+I7+I8+I10+I17+I19+I21+I22+I23</f>
        <v>0</v>
      </c>
      <c r="J24" s="243">
        <f>K24+L24</f>
        <v>1952.4</v>
      </c>
      <c r="K24" s="243">
        <f>K5+K8+K10+K17+K19+K21+K22+K23</f>
        <v>1952.4</v>
      </c>
      <c r="L24" s="243">
        <f>L5+L8+L10+L17+L19+L21+L22+L23</f>
        <v>0</v>
      </c>
      <c r="M24" s="243">
        <f>M5+M8+M10+M17+M19+M21+M22+M23</f>
        <v>1952.4</v>
      </c>
      <c r="N24" s="243">
        <f t="shared" si="8"/>
        <v>1927.4</v>
      </c>
      <c r="O24" s="243">
        <f>O5+O8+O10+O17+O19+O21+O22+O23</f>
        <v>1927.4</v>
      </c>
      <c r="P24" s="243">
        <f>P5+P8+P10+P17+P19+P21+P22+P23</f>
        <v>0</v>
      </c>
      <c r="Q24" s="243">
        <f>IF(J24=0,,N24/J24%)</f>
        <v>98.719524687564018</v>
      </c>
      <c r="R24" s="243">
        <f>IF(M24=0,,O24/M24%)</f>
        <v>98.719524687564018</v>
      </c>
      <c r="S24" s="107"/>
      <c r="AG24" s="133"/>
      <c r="AH24" s="133"/>
    </row>
    <row r="25" spans="1:34" ht="29.25" hidden="1" customHeight="1" x14ac:dyDescent="0.3">
      <c r="A25" s="131"/>
      <c r="B25" s="131"/>
      <c r="C25" s="131"/>
      <c r="D25" s="131"/>
      <c r="E25" s="248" t="s">
        <v>60</v>
      </c>
      <c r="F25" s="249">
        <v>9000</v>
      </c>
      <c r="G25" s="268">
        <f>G26+G28</f>
        <v>0</v>
      </c>
      <c r="H25" s="268">
        <f>H26+H28</f>
        <v>0</v>
      </c>
      <c r="I25" s="268">
        <f>I26+I28</f>
        <v>0</v>
      </c>
      <c r="J25" s="243">
        <f t="shared" si="10"/>
        <v>0</v>
      </c>
      <c r="K25" s="243">
        <f>K26+K28</f>
        <v>0</v>
      </c>
      <c r="L25" s="243">
        <f>L26+L28</f>
        <v>0</v>
      </c>
      <c r="M25" s="243">
        <f>M28</f>
        <v>0</v>
      </c>
      <c r="N25" s="243">
        <f t="shared" si="8"/>
        <v>0</v>
      </c>
      <c r="O25" s="243">
        <f>O28</f>
        <v>0</v>
      </c>
      <c r="P25" s="270">
        <f>P27</f>
        <v>0</v>
      </c>
      <c r="Q25" s="243">
        <f t="shared" si="6"/>
        <v>0</v>
      </c>
      <c r="R25" s="243">
        <f t="shared" si="7"/>
        <v>0</v>
      </c>
      <c r="S25" s="107"/>
      <c r="AG25" s="133"/>
      <c r="AH25" s="133"/>
    </row>
    <row r="26" spans="1:34" ht="57" hidden="1" customHeight="1" x14ac:dyDescent="0.3">
      <c r="A26" s="131"/>
      <c r="B26" s="131"/>
      <c r="C26" s="131"/>
      <c r="D26" s="131"/>
      <c r="E26" s="248" t="s">
        <v>492</v>
      </c>
      <c r="F26" s="249">
        <v>9700</v>
      </c>
      <c r="G26" s="268">
        <f>H26+I26</f>
        <v>0</v>
      </c>
      <c r="H26" s="268">
        <f>H27</f>
        <v>0</v>
      </c>
      <c r="I26" s="268">
        <f>I27</f>
        <v>0</v>
      </c>
      <c r="J26" s="243">
        <f t="shared" si="10"/>
        <v>0</v>
      </c>
      <c r="K26" s="243">
        <f>K27</f>
        <v>0</v>
      </c>
      <c r="L26" s="243">
        <f>L27</f>
        <v>0</v>
      </c>
      <c r="M26" s="243"/>
      <c r="N26" s="243">
        <f t="shared" si="8"/>
        <v>0</v>
      </c>
      <c r="O26" s="270">
        <f>O27</f>
        <v>0</v>
      </c>
      <c r="P26" s="272">
        <f>P27</f>
        <v>0</v>
      </c>
      <c r="Q26" s="243">
        <f t="shared" si="6"/>
        <v>0</v>
      </c>
      <c r="R26" s="243">
        <f t="shared" si="7"/>
        <v>0</v>
      </c>
      <c r="S26" s="107"/>
      <c r="AG26" s="133"/>
      <c r="AH26" s="133"/>
    </row>
    <row r="27" spans="1:34" ht="29.25" hidden="1" customHeight="1" x14ac:dyDescent="0.3">
      <c r="A27" s="131"/>
      <c r="B27" s="131"/>
      <c r="C27" s="131"/>
      <c r="D27" s="131"/>
      <c r="E27" s="250" t="s">
        <v>104</v>
      </c>
      <c r="F27" s="261">
        <v>9750</v>
      </c>
      <c r="G27" s="268">
        <f>H27+I27</f>
        <v>0</v>
      </c>
      <c r="H27" s="268"/>
      <c r="I27" s="267"/>
      <c r="J27" s="271">
        <f t="shared" si="10"/>
        <v>0</v>
      </c>
      <c r="K27" s="272"/>
      <c r="L27" s="272"/>
      <c r="M27" s="270"/>
      <c r="N27" s="243">
        <f t="shared" si="8"/>
        <v>0</v>
      </c>
      <c r="O27" s="270"/>
      <c r="P27" s="269"/>
      <c r="Q27" s="271">
        <f t="shared" si="6"/>
        <v>0</v>
      </c>
      <c r="R27" s="271">
        <f t="shared" si="7"/>
        <v>0</v>
      </c>
      <c r="S27" s="107"/>
      <c r="AG27" s="133"/>
      <c r="AH27" s="133"/>
    </row>
    <row r="28" spans="1:34" ht="49.8" hidden="1" customHeight="1" x14ac:dyDescent="0.3">
      <c r="A28" s="131"/>
      <c r="B28" s="131"/>
      <c r="C28" s="131"/>
      <c r="D28" s="131"/>
      <c r="E28" s="148" t="s">
        <v>62</v>
      </c>
      <c r="F28" s="149">
        <v>9800</v>
      </c>
      <c r="G28" s="268">
        <f>H28+I28</f>
        <v>0</v>
      </c>
      <c r="H28" s="267"/>
      <c r="I28" s="267"/>
      <c r="J28" s="271">
        <f t="shared" si="5"/>
        <v>0</v>
      </c>
      <c r="K28" s="265"/>
      <c r="L28" s="269"/>
      <c r="M28" s="271"/>
      <c r="N28" s="271">
        <f t="shared" si="2"/>
        <v>0</v>
      </c>
      <c r="O28" s="265"/>
      <c r="P28" s="269"/>
      <c r="Q28" s="265">
        <f t="shared" si="6"/>
        <v>0</v>
      </c>
      <c r="R28" s="265">
        <f t="shared" si="7"/>
        <v>0</v>
      </c>
      <c r="S28" s="107"/>
      <c r="AG28" s="133"/>
      <c r="AH28" s="133"/>
    </row>
    <row r="29" spans="1:34" s="246" customFormat="1" x14ac:dyDescent="0.3">
      <c r="A29" s="238"/>
      <c r="B29" s="238"/>
      <c r="C29" s="238"/>
      <c r="D29" s="238"/>
      <c r="E29" s="239" t="s">
        <v>170</v>
      </c>
      <c r="F29" s="240"/>
      <c r="G29" s="241">
        <f>G24+G25</f>
        <v>1437.4</v>
      </c>
      <c r="H29" s="241">
        <f>H24+H25</f>
        <v>1437.4</v>
      </c>
      <c r="I29" s="241">
        <f>I24+I25</f>
        <v>0</v>
      </c>
      <c r="J29" s="241">
        <f t="shared" ref="J29:P29" si="11">J24+J25</f>
        <v>1952.4</v>
      </c>
      <c r="K29" s="242">
        <f t="shared" si="11"/>
        <v>1952.4</v>
      </c>
      <c r="L29" s="242">
        <f t="shared" si="11"/>
        <v>0</v>
      </c>
      <c r="M29" s="266">
        <f t="shared" si="11"/>
        <v>1952.4</v>
      </c>
      <c r="N29" s="241">
        <f t="shared" si="11"/>
        <v>1927.4</v>
      </c>
      <c r="O29" s="242">
        <f t="shared" si="11"/>
        <v>1927.4</v>
      </c>
      <c r="P29" s="241">
        <f t="shared" si="11"/>
        <v>0</v>
      </c>
      <c r="Q29" s="275">
        <f>IF(J29=0,,N29/J29%)</f>
        <v>98.719524687564018</v>
      </c>
      <c r="R29" s="265">
        <f>IF(M29=0,,O29/M29%)</f>
        <v>98.719524687564018</v>
      </c>
      <c r="S29" s="244">
        <f>SUM(G29:R29)</f>
        <v>12784.239049375126</v>
      </c>
      <c r="T29" s="245"/>
    </row>
    <row r="30" spans="1:34" x14ac:dyDescent="0.3">
      <c r="O30" s="274"/>
    </row>
    <row r="31" spans="1:34" x14ac:dyDescent="0.3">
      <c r="E31" s="281" t="s">
        <v>88</v>
      </c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</row>
  </sheetData>
  <mergeCells count="13">
    <mergeCell ref="E31:R31"/>
    <mergeCell ref="N3:P3"/>
    <mergeCell ref="E3:E4"/>
    <mergeCell ref="F3:F4"/>
    <mergeCell ref="G3:I3"/>
    <mergeCell ref="J3:L3"/>
    <mergeCell ref="M3:M4"/>
    <mergeCell ref="T3:V3"/>
    <mergeCell ref="W3:Y3"/>
    <mergeCell ref="Z3:Z4"/>
    <mergeCell ref="AA3:AC3"/>
    <mergeCell ref="Q3:Q4"/>
    <mergeCell ref="R3:R4"/>
  </mergeCells>
  <conditionalFormatting sqref="E8 Q8:R8 E10:E15 E17 E19 AG6:AH28 S6:S29 A5:XFD7 G6:P28">
    <cfRule type="expression" dxfId="159" priority="137">
      <formula>"$C5=1"</formula>
    </cfRule>
  </conditionalFormatting>
  <conditionalFormatting sqref="E5 E8 E10:E15 E17 E19">
    <cfRule type="expression" dxfId="158" priority="136">
      <formula>"$C5=1"</formula>
    </cfRule>
  </conditionalFormatting>
  <conditionalFormatting sqref="A5:XFD29">
    <cfRule type="expression" dxfId="157" priority="135">
      <formula>$C5=1</formula>
    </cfRule>
  </conditionalFormatting>
  <conditionalFormatting sqref="T30:AC36">
    <cfRule type="expression" dxfId="156" priority="132">
      <formula>$C30=1</formula>
    </cfRule>
  </conditionalFormatting>
  <conditionalFormatting sqref="AG8:AH9 S8:S10 G8:P9">
    <cfRule type="expression" dxfId="155" priority="48">
      <formula>"$C5=1"</formula>
    </cfRule>
  </conditionalFormatting>
  <conditionalFormatting sqref="E6:E7">
    <cfRule type="expression" dxfId="154" priority="47">
      <formula>"$C5=1"</formula>
    </cfRule>
  </conditionalFormatting>
  <conditionalFormatting sqref="T11:AC18">
    <cfRule type="expression" dxfId="153" priority="45">
      <formula>$C11=1</formula>
    </cfRule>
  </conditionalFormatting>
  <conditionalFormatting sqref="E8 Q8:R8 E10:E15 E17 E19">
    <cfRule type="expression" dxfId="152" priority="44">
      <formula>"$C5=1"</formula>
    </cfRule>
  </conditionalFormatting>
  <conditionalFormatting sqref="E5 E8 E10:E15 E17 E19">
    <cfRule type="expression" dxfId="151" priority="43">
      <formula>"$C5=1"</formula>
    </cfRule>
  </conditionalFormatting>
  <conditionalFormatting sqref="T30:AC36">
    <cfRule type="expression" dxfId="150" priority="41">
      <formula>$C30=1</formula>
    </cfRule>
  </conditionalFormatting>
  <conditionalFormatting sqref="J11">
    <cfRule type="expression" dxfId="149" priority="40">
      <formula>$C11=1</formula>
    </cfRule>
  </conditionalFormatting>
  <conditionalFormatting sqref="J12">
    <cfRule type="expression" dxfId="148" priority="39">
      <formula>$C12=1</formula>
    </cfRule>
  </conditionalFormatting>
  <conditionalFormatting sqref="J13">
    <cfRule type="expression" dxfId="147" priority="38">
      <formula>$C13=1</formula>
    </cfRule>
  </conditionalFormatting>
  <conditionalFormatting sqref="J14:J15">
    <cfRule type="expression" dxfId="146" priority="37">
      <formula>$C14=1</formula>
    </cfRule>
  </conditionalFormatting>
  <conditionalFormatting sqref="J16">
    <cfRule type="expression" dxfId="145" priority="36">
      <formula>$C16=1</formula>
    </cfRule>
  </conditionalFormatting>
  <conditionalFormatting sqref="J17">
    <cfRule type="expression" dxfId="144" priority="35">
      <formula>$C17=1</formula>
    </cfRule>
  </conditionalFormatting>
  <conditionalFormatting sqref="J18">
    <cfRule type="expression" dxfId="143" priority="34">
      <formula>$C18=1</formula>
    </cfRule>
  </conditionalFormatting>
  <conditionalFormatting sqref="J19">
    <cfRule type="expression" dxfId="142" priority="33">
      <formula>$C19=1</formula>
    </cfRule>
  </conditionalFormatting>
  <conditionalFormatting sqref="J20:J28">
    <cfRule type="expression" dxfId="141" priority="32">
      <formula>$C20=1</formula>
    </cfRule>
  </conditionalFormatting>
  <conditionalFormatting sqref="J25:J27">
    <cfRule type="expression" dxfId="140" priority="28">
      <formula>$C25=1</formula>
    </cfRule>
  </conditionalFormatting>
  <conditionalFormatting sqref="Q7">
    <cfRule type="expression" dxfId="139" priority="27">
      <formula>"$C5=1"</formula>
    </cfRule>
  </conditionalFormatting>
  <conditionalFormatting sqref="Q7">
    <cfRule type="expression" dxfId="138" priority="26">
      <formula>"$C5=1"</formula>
    </cfRule>
  </conditionalFormatting>
  <conditionalFormatting sqref="R7">
    <cfRule type="expression" dxfId="137" priority="25">
      <formula>"$C5=1"</formula>
    </cfRule>
  </conditionalFormatting>
  <conditionalFormatting sqref="R7">
    <cfRule type="expression" dxfId="136" priority="24">
      <formula>"$C5=1"</formula>
    </cfRule>
  </conditionalFormatting>
  <conditionalFormatting sqref="J7">
    <cfRule type="expression" dxfId="135" priority="21">
      <formula>"$C5=1"</formula>
    </cfRule>
  </conditionalFormatting>
  <conditionalFormatting sqref="N7">
    <cfRule type="expression" dxfId="134" priority="20">
      <formula>"$C5=1"</formula>
    </cfRule>
  </conditionalFormatting>
  <conditionalFormatting sqref="G7">
    <cfRule type="expression" dxfId="133" priority="19">
      <formula>"$C5=1"</formula>
    </cfRule>
  </conditionalFormatting>
  <conditionalFormatting sqref="K24">
    <cfRule type="expression" dxfId="132" priority="18">
      <formula>$C24=1</formula>
    </cfRule>
  </conditionalFormatting>
  <conditionalFormatting sqref="L24">
    <cfRule type="expression" dxfId="131" priority="17">
      <formula>$C24=1</formula>
    </cfRule>
  </conditionalFormatting>
  <conditionalFormatting sqref="M24">
    <cfRule type="expression" dxfId="130" priority="16">
      <formula>$C24=1</formula>
    </cfRule>
  </conditionalFormatting>
  <conditionalFormatting sqref="O24">
    <cfRule type="expression" dxfId="129" priority="15">
      <formula>$C24=1</formula>
    </cfRule>
  </conditionalFormatting>
  <conditionalFormatting sqref="P24">
    <cfRule type="expression" dxfId="128" priority="14">
      <formula>$C24=1</formula>
    </cfRule>
  </conditionalFormatting>
  <conditionalFormatting sqref="I24">
    <cfRule type="expression" dxfId="127" priority="13">
      <formula>$C24=1</formula>
    </cfRule>
  </conditionalFormatting>
  <conditionalFormatting sqref="H24">
    <cfRule type="expression" dxfId="126" priority="12">
      <formula>$C24=1</formula>
    </cfRule>
  </conditionalFormatting>
  <conditionalFormatting sqref="Q6">
    <cfRule type="expression" dxfId="125" priority="11">
      <formula>"$C5=1"</formula>
    </cfRule>
  </conditionalFormatting>
  <conditionalFormatting sqref="Q6">
    <cfRule type="expression" dxfId="124" priority="10">
      <formula>"$C5=1"</formula>
    </cfRule>
  </conditionalFormatting>
  <conditionalFormatting sqref="G21:G23">
    <cfRule type="expression" dxfId="123" priority="9">
      <formula>"$C5=1"</formula>
    </cfRule>
  </conditionalFormatting>
  <conditionalFormatting sqref="J21:J23">
    <cfRule type="expression" dxfId="122" priority="8">
      <formula>"$C5=1"</formula>
    </cfRule>
  </conditionalFormatting>
  <conditionalFormatting sqref="N21:N23">
    <cfRule type="expression" dxfId="121" priority="7">
      <formula>"$C5=1"</formula>
    </cfRule>
  </conditionalFormatting>
  <conditionalFormatting sqref="Q21:Q23">
    <cfRule type="expression" dxfId="120" priority="6">
      <formula>"$C5=1"</formula>
    </cfRule>
  </conditionalFormatting>
  <conditionalFormatting sqref="Q21:Q23">
    <cfRule type="expression" dxfId="119" priority="5">
      <formula>"$C5=1"</formula>
    </cfRule>
  </conditionalFormatting>
  <conditionalFormatting sqref="Q21:Q23">
    <cfRule type="expression" dxfId="118" priority="4">
      <formula>"$C5=1"</formula>
    </cfRule>
  </conditionalFormatting>
  <conditionalFormatting sqref="R21:R23">
    <cfRule type="expression" dxfId="117" priority="3">
      <formula>"$C5=1"</formula>
    </cfRule>
  </conditionalFormatting>
  <conditionalFormatting sqref="R21:R23">
    <cfRule type="expression" dxfId="116" priority="2">
      <formula>"$C5=1"</formula>
    </cfRule>
  </conditionalFormatting>
  <conditionalFormatting sqref="R21:R23">
    <cfRule type="expression" dxfId="115" priority="1">
      <formula>"$C5=1"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81" orientation="landscape" r:id="rId1"/>
  <headerFooter>
    <oddFooter>&amp;C&amp;P</oddFooter>
  </headerFooter>
  <rowBreaks count="1" manualBreakCount="1">
    <brk id="16" min="4" max="1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85"/>
  <sheetViews>
    <sheetView workbookViewId="0">
      <pane ySplit="1" topLeftCell="A59" activePane="bottomLeft" state="frozen"/>
      <selection activeCell="B2" sqref="B1:R1048576"/>
      <selection pane="bottomLeft" activeCell="B2" sqref="B1:R1048576"/>
    </sheetView>
  </sheetViews>
  <sheetFormatPr defaultRowHeight="14.4" x14ac:dyDescent="0.3"/>
  <cols>
    <col min="1" max="2" width="9.109375" style="155"/>
    <col min="4" max="4" width="144.5546875" customWidth="1"/>
  </cols>
  <sheetData>
    <row r="1" spans="1:4" s="89" customFormat="1" x14ac:dyDescent="0.3">
      <c r="A1" s="155"/>
      <c r="B1" s="155"/>
    </row>
    <row r="2" spans="1:4" x14ac:dyDescent="0.3">
      <c r="A2" s="155">
        <f>LOOKUP(C2,КПКВ!D:D)</f>
        <v>100</v>
      </c>
      <c r="B2" s="155" t="str">
        <f t="shared" ref="B2:B33" si="0">IF(C2=A2,"","!!!")</f>
        <v/>
      </c>
      <c r="C2" s="96">
        <v>100</v>
      </c>
      <c r="D2" s="4" t="s">
        <v>3</v>
      </c>
    </row>
    <row r="3" spans="1:4" x14ac:dyDescent="0.3">
      <c r="A3" s="155">
        <f>LOOKUP(C3,КПКВ!D:D)</f>
        <v>150</v>
      </c>
      <c r="B3" s="155" t="str">
        <f t="shared" si="0"/>
        <v/>
      </c>
      <c r="C3" s="96">
        <v>150</v>
      </c>
      <c r="D3" s="4" t="s">
        <v>4</v>
      </c>
    </row>
    <row r="4" spans="1:4" x14ac:dyDescent="0.3">
      <c r="A4" s="155">
        <f>LOOKUP(C4,КПКВ!D:D)</f>
        <v>180</v>
      </c>
      <c r="B4" s="155" t="str">
        <f t="shared" si="0"/>
        <v/>
      </c>
      <c r="C4" s="96">
        <v>180</v>
      </c>
      <c r="D4" s="4" t="s">
        <v>5</v>
      </c>
    </row>
    <row r="5" spans="1:4" x14ac:dyDescent="0.3">
      <c r="A5" s="155">
        <f>LOOKUP(C5,КПКВ!D:D)</f>
        <v>1000</v>
      </c>
      <c r="B5" s="155" t="str">
        <f t="shared" si="0"/>
        <v/>
      </c>
      <c r="C5" s="96">
        <v>1000</v>
      </c>
      <c r="D5" s="4" t="s">
        <v>6</v>
      </c>
    </row>
    <row r="6" spans="1:4" x14ac:dyDescent="0.3">
      <c r="A6" s="155">
        <f>LOOKUP(C6,КПКВ!D:D)</f>
        <v>1010</v>
      </c>
      <c r="B6" s="155" t="str">
        <f t="shared" si="0"/>
        <v/>
      </c>
      <c r="C6" s="96">
        <v>1010</v>
      </c>
      <c r="D6" s="4" t="s">
        <v>64</v>
      </c>
    </row>
    <row r="7" spans="1:4" x14ac:dyDescent="0.3">
      <c r="A7" s="155">
        <f>LOOKUP(C7,КПКВ!D:D)</f>
        <v>1020</v>
      </c>
      <c r="B7" s="155" t="str">
        <f t="shared" si="0"/>
        <v/>
      </c>
      <c r="C7" s="96">
        <v>1020</v>
      </c>
      <c r="D7" s="4" t="s">
        <v>7</v>
      </c>
    </row>
    <row r="8" spans="1:4" x14ac:dyDescent="0.3">
      <c r="A8" s="155">
        <f>LOOKUP(C8,КПКВ!D:D)</f>
        <v>1090</v>
      </c>
      <c r="B8" s="155" t="str">
        <f t="shared" si="0"/>
        <v/>
      </c>
      <c r="C8" s="96">
        <v>1090</v>
      </c>
      <c r="D8" s="4" t="s">
        <v>8</v>
      </c>
    </row>
    <row r="9" spans="1:4" x14ac:dyDescent="0.3">
      <c r="A9" s="155">
        <f>LOOKUP(C9,КПКВ!D:D)</f>
        <v>1100</v>
      </c>
      <c r="B9" s="155" t="str">
        <f t="shared" si="0"/>
        <v/>
      </c>
      <c r="C9" s="96">
        <v>1100</v>
      </c>
      <c r="D9" s="4" t="s">
        <v>9</v>
      </c>
    </row>
    <row r="10" spans="1:4" x14ac:dyDescent="0.3">
      <c r="A10" s="155">
        <f>LOOKUP(C10,КПКВ!D:D)</f>
        <v>1161</v>
      </c>
      <c r="B10" s="155" t="str">
        <f t="shared" si="0"/>
        <v/>
      </c>
      <c r="C10" s="96">
        <v>1161</v>
      </c>
      <c r="D10" s="4" t="s">
        <v>10</v>
      </c>
    </row>
    <row r="11" spans="1:4" x14ac:dyDescent="0.3">
      <c r="A11" s="155">
        <f>LOOKUP(C11,КПКВ!D:D)</f>
        <v>1162</v>
      </c>
      <c r="B11" s="155" t="str">
        <f t="shared" si="0"/>
        <v/>
      </c>
      <c r="C11" s="96">
        <v>1162</v>
      </c>
      <c r="D11" s="4" t="s">
        <v>11</v>
      </c>
    </row>
    <row r="12" spans="1:4" x14ac:dyDescent="0.3">
      <c r="A12" s="155">
        <f>LOOKUP(C12,КПКВ!D:D)</f>
        <v>1170</v>
      </c>
      <c r="B12" s="155" t="str">
        <f t="shared" si="0"/>
        <v/>
      </c>
      <c r="C12" s="96">
        <v>1170</v>
      </c>
      <c r="D12" s="4" t="s">
        <v>373</v>
      </c>
    </row>
    <row r="13" spans="1:4" x14ac:dyDescent="0.3">
      <c r="A13" s="155">
        <f>LOOKUP(C13,КПКВ!D:D)</f>
        <v>2000</v>
      </c>
      <c r="B13" s="155" t="str">
        <f t="shared" si="0"/>
        <v/>
      </c>
      <c r="C13" s="96">
        <v>2000</v>
      </c>
      <c r="D13" s="4" t="s">
        <v>12</v>
      </c>
    </row>
    <row r="14" spans="1:4" x14ac:dyDescent="0.3">
      <c r="A14" s="155">
        <f>LOOKUP(C14,КПКВ!D:D)</f>
        <v>2010</v>
      </c>
      <c r="B14" s="155" t="str">
        <f t="shared" si="0"/>
        <v/>
      </c>
      <c r="C14" s="96">
        <v>2010</v>
      </c>
      <c r="D14" s="4" t="s">
        <v>13</v>
      </c>
    </row>
    <row r="15" spans="1:4" x14ac:dyDescent="0.3">
      <c r="A15" s="155">
        <f>LOOKUP(C15,КПКВ!D:D)</f>
        <v>2111</v>
      </c>
      <c r="B15" s="155" t="str">
        <f t="shared" si="0"/>
        <v/>
      </c>
      <c r="C15" s="96">
        <v>2111</v>
      </c>
      <c r="D15" s="4" t="s">
        <v>14</v>
      </c>
    </row>
    <row r="16" spans="1:4" x14ac:dyDescent="0.3">
      <c r="A16" s="155">
        <f>LOOKUP(C16,КПКВ!D:D)</f>
        <v>2144</v>
      </c>
      <c r="B16" s="155" t="str">
        <f t="shared" si="0"/>
        <v/>
      </c>
      <c r="C16" s="96">
        <v>2144</v>
      </c>
      <c r="D16" s="4" t="s">
        <v>15</v>
      </c>
    </row>
    <row r="17" spans="1:4" x14ac:dyDescent="0.3">
      <c r="A17" s="155">
        <f>LOOKUP(C17,КПКВ!D:D)</f>
        <v>2146</v>
      </c>
      <c r="B17" s="155" t="str">
        <f t="shared" si="0"/>
        <v/>
      </c>
      <c r="C17" s="96">
        <v>2146</v>
      </c>
      <c r="D17" s="4" t="s">
        <v>16</v>
      </c>
    </row>
    <row r="18" spans="1:4" x14ac:dyDescent="0.3">
      <c r="A18" s="155">
        <f>LOOKUP(C18,КПКВ!D:D)</f>
        <v>3000</v>
      </c>
      <c r="B18" s="155" t="str">
        <f t="shared" si="0"/>
        <v/>
      </c>
      <c r="C18" s="96">
        <v>3000</v>
      </c>
      <c r="D18" s="4" t="s">
        <v>17</v>
      </c>
    </row>
    <row r="19" spans="1:4" x14ac:dyDescent="0.3">
      <c r="A19" s="155">
        <f>LOOKUP(C19,КПКВ!D:D)</f>
        <v>3011</v>
      </c>
      <c r="B19" s="155" t="str">
        <f t="shared" si="0"/>
        <v/>
      </c>
      <c r="C19" s="96">
        <v>3011</v>
      </c>
      <c r="D19" s="4" t="s">
        <v>18</v>
      </c>
    </row>
    <row r="20" spans="1:4" x14ac:dyDescent="0.3">
      <c r="A20" s="155">
        <f>LOOKUP(C20,КПКВ!D:D)</f>
        <v>3012</v>
      </c>
      <c r="B20" s="155" t="str">
        <f t="shared" si="0"/>
        <v/>
      </c>
      <c r="C20" s="96">
        <v>3012</v>
      </c>
      <c r="D20" s="4" t="s">
        <v>19</v>
      </c>
    </row>
    <row r="21" spans="1:4" x14ac:dyDescent="0.3">
      <c r="A21" s="155">
        <f>LOOKUP(C21,КПКВ!D:D)</f>
        <v>3021</v>
      </c>
      <c r="B21" s="155" t="str">
        <f t="shared" si="0"/>
        <v/>
      </c>
      <c r="C21" s="96">
        <v>3021</v>
      </c>
      <c r="D21" s="4" t="s">
        <v>20</v>
      </c>
    </row>
    <row r="22" spans="1:4" x14ac:dyDescent="0.3">
      <c r="A22" s="155">
        <f>LOOKUP(C22,КПКВ!D:D)</f>
        <v>3022</v>
      </c>
      <c r="B22" s="155" t="str">
        <f t="shared" si="0"/>
        <v/>
      </c>
      <c r="C22" s="96">
        <v>3022</v>
      </c>
      <c r="D22" s="4" t="s">
        <v>21</v>
      </c>
    </row>
    <row r="23" spans="1:4" x14ac:dyDescent="0.3">
      <c r="A23" s="155">
        <f>LOOKUP(C23,КПКВ!D:D)</f>
        <v>3031</v>
      </c>
      <c r="B23" s="155" t="str">
        <f t="shared" si="0"/>
        <v/>
      </c>
      <c r="C23" s="96">
        <v>3031</v>
      </c>
      <c r="D23" s="4" t="s">
        <v>22</v>
      </c>
    </row>
    <row r="24" spans="1:4" x14ac:dyDescent="0.3">
      <c r="A24" s="155">
        <f>LOOKUP(C24,КПКВ!D:D)</f>
        <v>3032</v>
      </c>
      <c r="B24" s="155" t="str">
        <f t="shared" si="0"/>
        <v/>
      </c>
      <c r="C24" s="96">
        <v>3032</v>
      </c>
      <c r="D24" s="4" t="s">
        <v>23</v>
      </c>
    </row>
    <row r="25" spans="1:4" x14ac:dyDescent="0.3">
      <c r="A25" s="155">
        <f>LOOKUP(C25,КПКВ!D:D)</f>
        <v>3033</v>
      </c>
      <c r="B25" s="155" t="str">
        <f t="shared" si="0"/>
        <v/>
      </c>
      <c r="C25" s="96">
        <v>3033</v>
      </c>
      <c r="D25" s="4" t="s">
        <v>24</v>
      </c>
    </row>
    <row r="26" spans="1:4" x14ac:dyDescent="0.3">
      <c r="A26" s="155">
        <f>LOOKUP(C26,КПКВ!D:D)</f>
        <v>3035</v>
      </c>
      <c r="B26" s="155" t="str">
        <f t="shared" si="0"/>
        <v/>
      </c>
      <c r="C26" s="96">
        <v>3035</v>
      </c>
      <c r="D26" s="4" t="s">
        <v>25</v>
      </c>
    </row>
    <row r="27" spans="1:4" x14ac:dyDescent="0.3">
      <c r="A27" s="155">
        <f>LOOKUP(C27,КПКВ!D:D)</f>
        <v>3041</v>
      </c>
      <c r="B27" s="155" t="str">
        <f t="shared" si="0"/>
        <v/>
      </c>
      <c r="C27" s="96">
        <v>3041</v>
      </c>
      <c r="D27" s="4" t="s">
        <v>26</v>
      </c>
    </row>
    <row r="28" spans="1:4" x14ac:dyDescent="0.3">
      <c r="A28" s="155">
        <f>LOOKUP(C28,КПКВ!D:D)</f>
        <v>3042</v>
      </c>
      <c r="B28" s="155" t="str">
        <f t="shared" si="0"/>
        <v/>
      </c>
      <c r="C28" s="96">
        <v>3042</v>
      </c>
      <c r="D28" s="4" t="s">
        <v>27</v>
      </c>
    </row>
    <row r="29" spans="1:4" x14ac:dyDescent="0.3">
      <c r="A29" s="155">
        <f>LOOKUP(C29,КПКВ!D:D)</f>
        <v>3043</v>
      </c>
      <c r="B29" s="155" t="str">
        <f t="shared" si="0"/>
        <v/>
      </c>
      <c r="C29" s="96">
        <v>3043</v>
      </c>
      <c r="D29" s="4" t="s">
        <v>28</v>
      </c>
    </row>
    <row r="30" spans="1:4" x14ac:dyDescent="0.3">
      <c r="A30" s="155">
        <f>LOOKUP(C30,КПКВ!D:D)</f>
        <v>3044</v>
      </c>
      <c r="B30" s="155" t="str">
        <f t="shared" si="0"/>
        <v/>
      </c>
      <c r="C30" s="96">
        <v>3044</v>
      </c>
      <c r="D30" s="4" t="s">
        <v>29</v>
      </c>
    </row>
    <row r="31" spans="1:4" x14ac:dyDescent="0.3">
      <c r="A31" s="155">
        <f>LOOKUP(C31,КПКВ!D:D)</f>
        <v>3045</v>
      </c>
      <c r="B31" s="155" t="str">
        <f t="shared" si="0"/>
        <v/>
      </c>
      <c r="C31" s="96">
        <v>3045</v>
      </c>
      <c r="D31" s="4" t="s">
        <v>30</v>
      </c>
    </row>
    <row r="32" spans="1:4" x14ac:dyDescent="0.3">
      <c r="A32" s="155">
        <f>LOOKUP(C32,КПКВ!D:D)</f>
        <v>3046</v>
      </c>
      <c r="B32" s="155" t="str">
        <f t="shared" si="0"/>
        <v/>
      </c>
      <c r="C32" s="96">
        <v>3046</v>
      </c>
      <c r="D32" s="4" t="s">
        <v>31</v>
      </c>
    </row>
    <row r="33" spans="1:4" x14ac:dyDescent="0.3">
      <c r="A33" s="155">
        <f>LOOKUP(C33,КПКВ!D:D)</f>
        <v>3047</v>
      </c>
      <c r="B33" s="155" t="str">
        <f t="shared" si="0"/>
        <v/>
      </c>
      <c r="C33" s="96">
        <v>3047</v>
      </c>
      <c r="D33" s="4" t="s">
        <v>32</v>
      </c>
    </row>
    <row r="34" spans="1:4" x14ac:dyDescent="0.3">
      <c r="A34" s="155">
        <f>LOOKUP(C34,КПКВ!D:D)</f>
        <v>3049</v>
      </c>
      <c r="B34" s="155" t="str">
        <f t="shared" ref="B34:B66" si="1">IF(C34=A34,"","!!!")</f>
        <v/>
      </c>
      <c r="C34" s="96">
        <v>3049</v>
      </c>
      <c r="D34" s="4" t="s">
        <v>384</v>
      </c>
    </row>
    <row r="35" spans="1:4" x14ac:dyDescent="0.3">
      <c r="A35" s="155">
        <f>LOOKUP(C35,КПКВ!D:D)</f>
        <v>3081</v>
      </c>
      <c r="B35" s="155" t="str">
        <f t="shared" si="1"/>
        <v/>
      </c>
      <c r="C35" s="96">
        <v>3081</v>
      </c>
      <c r="D35" s="4" t="s">
        <v>33</v>
      </c>
    </row>
    <row r="36" spans="1:4" x14ac:dyDescent="0.3">
      <c r="A36" s="155">
        <f>LOOKUP(C36,КПКВ!D:D)</f>
        <v>3082</v>
      </c>
      <c r="B36" s="155" t="str">
        <f t="shared" si="1"/>
        <v/>
      </c>
      <c r="C36" s="96">
        <v>3082</v>
      </c>
      <c r="D36" s="4" t="s">
        <v>34</v>
      </c>
    </row>
    <row r="37" spans="1:4" x14ac:dyDescent="0.3">
      <c r="A37" s="155">
        <f>LOOKUP(C37,КПКВ!D:D)</f>
        <v>3083</v>
      </c>
      <c r="B37" s="155" t="str">
        <f t="shared" si="1"/>
        <v/>
      </c>
      <c r="C37" s="96">
        <v>3083</v>
      </c>
      <c r="D37" s="4" t="s">
        <v>35</v>
      </c>
    </row>
    <row r="38" spans="1:4" x14ac:dyDescent="0.3">
      <c r="A38" s="155">
        <f>LOOKUP(C38,КПКВ!D:D)</f>
        <v>3084</v>
      </c>
      <c r="B38" s="155" t="str">
        <f t="shared" si="1"/>
        <v/>
      </c>
      <c r="C38" s="96">
        <v>3084</v>
      </c>
      <c r="D38" s="4" t="s">
        <v>36</v>
      </c>
    </row>
    <row r="39" spans="1:4" x14ac:dyDescent="0.3">
      <c r="A39" s="155">
        <f>LOOKUP(C39,КПКВ!D:D)</f>
        <v>3085</v>
      </c>
      <c r="B39" s="155" t="str">
        <f t="shared" si="1"/>
        <v/>
      </c>
      <c r="C39" s="96">
        <v>3085</v>
      </c>
      <c r="D39" s="4" t="s">
        <v>37</v>
      </c>
    </row>
    <row r="40" spans="1:4" ht="21.6" x14ac:dyDescent="0.3">
      <c r="A40" s="155">
        <f>LOOKUP(C40,КПКВ!D:D)</f>
        <v>3086</v>
      </c>
      <c r="B40" s="155" t="str">
        <f t="shared" si="1"/>
        <v/>
      </c>
      <c r="C40" s="96">
        <v>3086</v>
      </c>
      <c r="D40" s="4" t="s">
        <v>38</v>
      </c>
    </row>
    <row r="41" spans="1:4" x14ac:dyDescent="0.3">
      <c r="A41" s="155">
        <f>LOOKUP(C41,КПКВ!D:D)</f>
        <v>3087</v>
      </c>
      <c r="B41" s="155" t="str">
        <f t="shared" si="1"/>
        <v/>
      </c>
      <c r="C41" s="96">
        <v>3087</v>
      </c>
      <c r="D41" s="4" t="s">
        <v>383</v>
      </c>
    </row>
    <row r="42" spans="1:4" x14ac:dyDescent="0.3">
      <c r="A42" s="155">
        <f>LOOKUP(C42,КПКВ!D:D)</f>
        <v>3104</v>
      </c>
      <c r="B42" s="155" t="str">
        <f t="shared" si="1"/>
        <v/>
      </c>
      <c r="C42" s="96">
        <v>3104</v>
      </c>
      <c r="D42" s="4" t="s">
        <v>39</v>
      </c>
    </row>
    <row r="43" spans="1:4" x14ac:dyDescent="0.3">
      <c r="A43" s="155">
        <f>LOOKUP(C43,КПКВ!D:D)</f>
        <v>3112</v>
      </c>
      <c r="B43" s="155" t="str">
        <f t="shared" si="1"/>
        <v/>
      </c>
      <c r="C43" s="96">
        <v>3112</v>
      </c>
      <c r="D43" s="4" t="s">
        <v>40</v>
      </c>
    </row>
    <row r="44" spans="1:4" x14ac:dyDescent="0.3">
      <c r="A44" s="155">
        <f>LOOKUP(C44,КПКВ!D:D)</f>
        <v>3121</v>
      </c>
      <c r="B44" s="155" t="str">
        <f t="shared" si="1"/>
        <v/>
      </c>
      <c r="C44" s="96">
        <v>3121</v>
      </c>
      <c r="D44" s="4" t="s">
        <v>41</v>
      </c>
    </row>
    <row r="45" spans="1:4" x14ac:dyDescent="0.3">
      <c r="A45" s="155">
        <f>LOOKUP(C45,КПКВ!D:D)</f>
        <v>3140</v>
      </c>
      <c r="B45" s="155" t="str">
        <f t="shared" si="1"/>
        <v/>
      </c>
      <c r="C45" s="96">
        <v>3140</v>
      </c>
      <c r="D45" s="4" t="s">
        <v>42</v>
      </c>
    </row>
    <row r="46" spans="1:4" ht="21.6" x14ac:dyDescent="0.3">
      <c r="A46" s="155">
        <f>LOOKUP(C46,КПКВ!D:D)</f>
        <v>3160</v>
      </c>
      <c r="B46" s="155" t="str">
        <f t="shared" si="1"/>
        <v/>
      </c>
      <c r="C46" s="96">
        <v>3160</v>
      </c>
      <c r="D46" s="4" t="s">
        <v>43</v>
      </c>
    </row>
    <row r="47" spans="1:4" x14ac:dyDescent="0.3">
      <c r="A47" s="155">
        <f>LOOKUP(C47,КПКВ!D:D)</f>
        <v>3191</v>
      </c>
      <c r="B47" s="155" t="str">
        <f t="shared" si="1"/>
        <v/>
      </c>
      <c r="C47" s="96">
        <v>3191</v>
      </c>
      <c r="D47" s="4" t="s">
        <v>65</v>
      </c>
    </row>
    <row r="48" spans="1:4" x14ac:dyDescent="0.3">
      <c r="A48" s="155">
        <f>LOOKUP(C48,КПКВ!D:D)</f>
        <v>3210</v>
      </c>
      <c r="B48" s="155" t="str">
        <f t="shared" si="1"/>
        <v/>
      </c>
      <c r="C48" s="96">
        <v>3210</v>
      </c>
      <c r="D48" s="4" t="s">
        <v>76</v>
      </c>
    </row>
    <row r="49" spans="1:4" ht="21.6" x14ac:dyDescent="0.3">
      <c r="A49" s="155">
        <f>LOOKUP(C49,КПКВ!D:D)</f>
        <v>3230</v>
      </c>
      <c r="B49" s="155" t="str">
        <f t="shared" si="1"/>
        <v/>
      </c>
      <c r="C49" s="96">
        <v>3230</v>
      </c>
      <c r="D49" s="4" t="s">
        <v>44</v>
      </c>
    </row>
    <row r="50" spans="1:4" x14ac:dyDescent="0.3">
      <c r="A50" s="155">
        <f>LOOKUP(C50,КПКВ!D:D)</f>
        <v>3242</v>
      </c>
      <c r="B50" s="155" t="str">
        <f t="shared" si="1"/>
        <v/>
      </c>
      <c r="C50" s="96">
        <v>3242</v>
      </c>
      <c r="D50" s="4" t="s">
        <v>45</v>
      </c>
    </row>
    <row r="51" spans="1:4" x14ac:dyDescent="0.3">
      <c r="A51" s="155">
        <f>LOOKUP(C51,КПКВ!D:D)</f>
        <v>4000</v>
      </c>
      <c r="B51" s="155" t="str">
        <f t="shared" si="1"/>
        <v/>
      </c>
      <c r="C51" s="96">
        <v>4000</v>
      </c>
      <c r="D51" s="4" t="s">
        <v>46</v>
      </c>
    </row>
    <row r="52" spans="1:4" x14ac:dyDescent="0.3">
      <c r="A52" s="155">
        <f>LOOKUP(C52,КПКВ!D:D)</f>
        <v>4030</v>
      </c>
      <c r="B52" s="155" t="str">
        <f t="shared" si="1"/>
        <v/>
      </c>
      <c r="C52" s="96">
        <v>4030</v>
      </c>
      <c r="D52" s="4" t="s">
        <v>47</v>
      </c>
    </row>
    <row r="53" spans="1:4" x14ac:dyDescent="0.3">
      <c r="A53" s="155">
        <f>LOOKUP(C53,КПКВ!D:D)</f>
        <v>4060</v>
      </c>
      <c r="B53" s="155" t="str">
        <f t="shared" si="1"/>
        <v/>
      </c>
      <c r="C53" s="96">
        <v>4060</v>
      </c>
      <c r="D53" s="4" t="s">
        <v>48</v>
      </c>
    </row>
    <row r="54" spans="1:4" x14ac:dyDescent="0.3">
      <c r="A54" s="155">
        <f>LOOKUP(C54,КПКВ!D:D)</f>
        <v>4081</v>
      </c>
      <c r="B54" s="155" t="str">
        <f t="shared" si="1"/>
        <v/>
      </c>
      <c r="C54" s="96">
        <v>4081</v>
      </c>
      <c r="D54" s="4" t="s">
        <v>49</v>
      </c>
    </row>
    <row r="55" spans="1:4" x14ac:dyDescent="0.3">
      <c r="A55" s="155">
        <f>LOOKUP(C55,КПКВ!D:D)</f>
        <v>5000</v>
      </c>
      <c r="B55" s="155" t="str">
        <f t="shared" si="1"/>
        <v/>
      </c>
      <c r="C55" s="96">
        <v>5000</v>
      </c>
      <c r="D55" s="4" t="s">
        <v>50</v>
      </c>
    </row>
    <row r="56" spans="1:4" x14ac:dyDescent="0.3">
      <c r="A56" s="155">
        <f>LOOKUP(C56,КПКВ!D:D)</f>
        <v>5011</v>
      </c>
      <c r="B56" s="155" t="str">
        <f t="shared" si="1"/>
        <v/>
      </c>
      <c r="C56" s="96">
        <v>5011</v>
      </c>
      <c r="D56" s="4" t="s">
        <v>51</v>
      </c>
    </row>
    <row r="57" spans="1:4" x14ac:dyDescent="0.3">
      <c r="A57" s="155">
        <f>LOOKUP(C57,КПКВ!D:D)</f>
        <v>5012</v>
      </c>
      <c r="B57" s="155" t="str">
        <f t="shared" si="1"/>
        <v/>
      </c>
      <c r="C57" s="96">
        <v>5012</v>
      </c>
      <c r="D57" s="4" t="s">
        <v>52</v>
      </c>
    </row>
    <row r="58" spans="1:4" x14ac:dyDescent="0.3">
      <c r="A58" s="155">
        <f>LOOKUP(C58,КПКВ!D:D)</f>
        <v>5032</v>
      </c>
      <c r="B58" s="155" t="str">
        <f t="shared" si="1"/>
        <v/>
      </c>
      <c r="C58" s="96">
        <v>5032</v>
      </c>
      <c r="D58" s="4" t="s">
        <v>53</v>
      </c>
    </row>
    <row r="59" spans="1:4" x14ac:dyDescent="0.3">
      <c r="A59" s="155">
        <f>LOOKUP(C59,КПКВ!D:D)</f>
        <v>5053</v>
      </c>
      <c r="B59" s="155" t="str">
        <f t="shared" si="1"/>
        <v/>
      </c>
      <c r="C59" s="96">
        <v>5053</v>
      </c>
      <c r="D59" s="4" t="s">
        <v>54</v>
      </c>
    </row>
    <row r="60" spans="1:4" x14ac:dyDescent="0.3">
      <c r="A60" s="155">
        <f>LOOKUP(C60,КПКВ!D:D)</f>
        <v>6000</v>
      </c>
      <c r="B60" s="155" t="str">
        <f t="shared" si="1"/>
        <v/>
      </c>
      <c r="C60" s="96">
        <v>6000</v>
      </c>
      <c r="D60" s="4" t="s">
        <v>66</v>
      </c>
    </row>
    <row r="61" spans="1:4" x14ac:dyDescent="0.3">
      <c r="A61" s="155">
        <f>LOOKUP(C61,КПКВ!D:D)</f>
        <v>6013</v>
      </c>
      <c r="B61" s="155" t="str">
        <f t="shared" si="1"/>
        <v/>
      </c>
      <c r="C61" s="96">
        <v>6013</v>
      </c>
      <c r="D61" s="4" t="s">
        <v>77</v>
      </c>
    </row>
    <row r="62" spans="1:4" x14ac:dyDescent="0.3">
      <c r="A62" s="155">
        <f>LOOKUP(C62,КПКВ!D:D)</f>
        <v>6020</v>
      </c>
      <c r="C62" s="96">
        <v>6020</v>
      </c>
      <c r="D62" s="4" t="s">
        <v>395</v>
      </c>
    </row>
    <row r="63" spans="1:4" x14ac:dyDescent="0.3">
      <c r="A63" s="155">
        <f>LOOKUP(C63,КПКВ!D:D)</f>
        <v>6030</v>
      </c>
      <c r="B63" s="155" t="str">
        <f t="shared" si="1"/>
        <v/>
      </c>
      <c r="C63" s="96">
        <v>6030</v>
      </c>
      <c r="D63" s="4" t="s">
        <v>67</v>
      </c>
    </row>
    <row r="64" spans="1:4" x14ac:dyDescent="0.3">
      <c r="A64" s="155">
        <f>LOOKUP(C64,КПКВ!D:D)</f>
        <v>6082</v>
      </c>
      <c r="B64" s="155" t="str">
        <f t="shared" si="1"/>
        <v/>
      </c>
      <c r="C64" s="96">
        <v>6082</v>
      </c>
      <c r="D64" s="4" t="s">
        <v>102</v>
      </c>
    </row>
    <row r="65" spans="1:4" ht="21.6" x14ac:dyDescent="0.3">
      <c r="A65" s="155">
        <f>LOOKUP(C65,КПКВ!D:D)</f>
        <v>6083</v>
      </c>
      <c r="B65" s="155" t="str">
        <f t="shared" si="1"/>
        <v/>
      </c>
      <c r="C65" s="96">
        <v>6083</v>
      </c>
      <c r="D65" s="4" t="s">
        <v>392</v>
      </c>
    </row>
    <row r="66" spans="1:4" x14ac:dyDescent="0.3">
      <c r="A66" s="155">
        <f>LOOKUP(C66,КПКВ!D:D)</f>
        <v>7000</v>
      </c>
      <c r="B66" s="155" t="str">
        <f t="shared" si="1"/>
        <v/>
      </c>
      <c r="C66" s="96">
        <v>7000</v>
      </c>
      <c r="D66" s="4" t="s">
        <v>55</v>
      </c>
    </row>
    <row r="67" spans="1:4" x14ac:dyDescent="0.3">
      <c r="A67" s="155">
        <f>LOOKUP(C67,КПКВ!D:D)</f>
        <v>7130</v>
      </c>
      <c r="B67" s="155" t="str">
        <f t="shared" ref="B67:B84" si="2">IF(C67=A67,"","!!!")</f>
        <v/>
      </c>
      <c r="C67" s="96">
        <v>7130</v>
      </c>
      <c r="D67" s="4" t="s">
        <v>79</v>
      </c>
    </row>
    <row r="68" spans="1:4" x14ac:dyDescent="0.3">
      <c r="A68" s="155">
        <f>LOOKUP(C68,КПКВ!D:D)</f>
        <v>7310</v>
      </c>
      <c r="B68" s="155" t="str">
        <f t="shared" si="2"/>
        <v/>
      </c>
      <c r="C68" s="96">
        <v>7310</v>
      </c>
      <c r="D68" s="4" t="s">
        <v>107</v>
      </c>
    </row>
    <row r="69" spans="1:4" x14ac:dyDescent="0.3">
      <c r="A69" s="155">
        <f>LOOKUP(C69,КПКВ!D:D)</f>
        <v>7350</v>
      </c>
      <c r="B69" s="155" t="str">
        <f t="shared" si="2"/>
        <v/>
      </c>
      <c r="C69" s="96">
        <v>7350</v>
      </c>
      <c r="D69" s="4" t="s">
        <v>106</v>
      </c>
    </row>
    <row r="70" spans="1:4" x14ac:dyDescent="0.3">
      <c r="A70" s="155">
        <f>LOOKUP(C70,КПКВ!D:D)</f>
        <v>7367</v>
      </c>
      <c r="B70" s="155" t="str">
        <f t="shared" si="2"/>
        <v/>
      </c>
      <c r="C70" s="96">
        <v>7367</v>
      </c>
      <c r="D70" s="4" t="s">
        <v>152</v>
      </c>
    </row>
    <row r="71" spans="1:4" x14ac:dyDescent="0.3">
      <c r="A71" s="155">
        <f>LOOKUP(C71,КПКВ!D:D)</f>
        <v>7461</v>
      </c>
      <c r="B71" s="155" t="str">
        <f t="shared" si="2"/>
        <v/>
      </c>
      <c r="C71" s="96">
        <v>7461</v>
      </c>
      <c r="D71" s="4" t="s">
        <v>71</v>
      </c>
    </row>
    <row r="72" spans="1:4" x14ac:dyDescent="0.3">
      <c r="A72" s="155">
        <f>LOOKUP(C72,КПКВ!D:D)</f>
        <v>7610</v>
      </c>
      <c r="B72" s="155" t="str">
        <f t="shared" si="2"/>
        <v/>
      </c>
      <c r="C72" s="96">
        <v>7610</v>
      </c>
      <c r="D72" s="4" t="s">
        <v>56</v>
      </c>
    </row>
    <row r="73" spans="1:4" x14ac:dyDescent="0.3">
      <c r="A73" s="155">
        <f>LOOKUP(C73,КПКВ!D:D)</f>
        <v>7670</v>
      </c>
      <c r="B73" s="155" t="str">
        <f t="shared" si="2"/>
        <v/>
      </c>
      <c r="C73" s="96">
        <v>7670</v>
      </c>
      <c r="D73" s="4" t="s">
        <v>108</v>
      </c>
    </row>
    <row r="74" spans="1:4" x14ac:dyDescent="0.3">
      <c r="A74" s="155">
        <f>LOOKUP(C74,КПКВ!D:D)</f>
        <v>7693</v>
      </c>
      <c r="B74" s="155" t="str">
        <f t="shared" si="2"/>
        <v/>
      </c>
      <c r="C74" s="96">
        <v>7693</v>
      </c>
      <c r="D74" s="4" t="s">
        <v>74</v>
      </c>
    </row>
    <row r="75" spans="1:4" x14ac:dyDescent="0.3">
      <c r="A75" s="155">
        <f>LOOKUP(C75,КПКВ!D:D)</f>
        <v>8000</v>
      </c>
      <c r="B75" s="155" t="str">
        <f t="shared" si="2"/>
        <v/>
      </c>
      <c r="C75" s="96">
        <v>8000</v>
      </c>
      <c r="D75" s="4" t="s">
        <v>57</v>
      </c>
    </row>
    <row r="76" spans="1:4" x14ac:dyDescent="0.3">
      <c r="A76" s="155">
        <f>LOOKUP(C76,КПКВ!D:D)</f>
        <v>8110</v>
      </c>
      <c r="B76" s="155" t="str">
        <f t="shared" si="2"/>
        <v/>
      </c>
      <c r="C76" s="96">
        <v>8110</v>
      </c>
      <c r="D76" s="4" t="s">
        <v>58</v>
      </c>
    </row>
    <row r="77" spans="1:4" x14ac:dyDescent="0.3">
      <c r="A77" s="155">
        <f>LOOKUP(C77,КПКВ!D:D)</f>
        <v>8340</v>
      </c>
      <c r="B77" s="155" t="str">
        <f t="shared" si="2"/>
        <v/>
      </c>
      <c r="C77" s="96">
        <v>8340</v>
      </c>
      <c r="D77" s="4" t="s">
        <v>103</v>
      </c>
    </row>
    <row r="78" spans="1:4" x14ac:dyDescent="0.3">
      <c r="A78" s="155">
        <f>LOOKUP(C78,КПКВ!D:D)</f>
        <v>8700</v>
      </c>
      <c r="B78" s="155" t="str">
        <f t="shared" si="2"/>
        <v/>
      </c>
      <c r="C78" s="96">
        <v>8700</v>
      </c>
      <c r="D78" s="4" t="s">
        <v>59</v>
      </c>
    </row>
    <row r="79" spans="1:4" x14ac:dyDescent="0.3">
      <c r="A79" s="155">
        <f>LOOKUP(C79,КПКВ!D:D)</f>
        <v>9000</v>
      </c>
      <c r="B79" s="155" t="str">
        <f t="shared" si="2"/>
        <v/>
      </c>
      <c r="C79" s="96">
        <v>9000</v>
      </c>
      <c r="D79" s="4" t="s">
        <v>60</v>
      </c>
    </row>
    <row r="80" spans="1:4" x14ac:dyDescent="0.3">
      <c r="A80" s="155">
        <f>LOOKUP(C80,КПКВ!D:D)</f>
        <v>9150</v>
      </c>
      <c r="B80" s="155" t="str">
        <f t="shared" si="2"/>
        <v/>
      </c>
      <c r="C80" s="96">
        <v>9150</v>
      </c>
      <c r="D80" s="4" t="s">
        <v>61</v>
      </c>
    </row>
    <row r="81" spans="1:4" ht="23.25" customHeight="1" x14ac:dyDescent="0.3">
      <c r="A81" s="155">
        <f>LOOKUP(C81,КПКВ!D:D)</f>
        <v>9730</v>
      </c>
      <c r="C81" s="96">
        <v>9730</v>
      </c>
      <c r="D81" s="4" t="s">
        <v>136</v>
      </c>
    </row>
    <row r="82" spans="1:4" x14ac:dyDescent="0.3">
      <c r="A82" s="155">
        <f>LOOKUP(C82,КПКВ!D:D)</f>
        <v>9740</v>
      </c>
      <c r="B82" s="155" t="str">
        <f t="shared" si="2"/>
        <v/>
      </c>
      <c r="C82" s="96">
        <v>9740</v>
      </c>
      <c r="D82" s="4" t="s">
        <v>105</v>
      </c>
    </row>
    <row r="83" spans="1:4" x14ac:dyDescent="0.3">
      <c r="A83" s="155">
        <f>LOOKUP(C83,КПКВ!D:D)</f>
        <v>9750</v>
      </c>
      <c r="B83" s="155" t="str">
        <f t="shared" si="2"/>
        <v/>
      </c>
      <c r="C83" s="96">
        <v>9750</v>
      </c>
      <c r="D83" s="4" t="s">
        <v>104</v>
      </c>
    </row>
    <row r="84" spans="1:4" x14ac:dyDescent="0.3">
      <c r="A84" s="155">
        <f>LOOKUP(C84,КПКВ!D:D)</f>
        <v>9770</v>
      </c>
      <c r="B84" s="155" t="str">
        <f t="shared" si="2"/>
        <v/>
      </c>
      <c r="C84" s="96">
        <v>9770</v>
      </c>
      <c r="D84" s="4" t="s">
        <v>68</v>
      </c>
    </row>
    <row r="85" spans="1:4" x14ac:dyDescent="0.3">
      <c r="A85" s="155">
        <f>LOOKUP(C85,КПКВ!D:D)</f>
        <v>9800</v>
      </c>
      <c r="B85" s="155" t="str">
        <f>IF(C85=A85,"","!!!")</f>
        <v/>
      </c>
      <c r="C85" s="96">
        <v>9800</v>
      </c>
      <c r="D85" s="4" t="s">
        <v>62</v>
      </c>
    </row>
  </sheetData>
  <autoFilter ref="A1:F84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4" tint="-0.499984740745262"/>
  </sheetPr>
  <dimension ref="A1:AD263"/>
  <sheetViews>
    <sheetView showZeros="0" zoomScale="80" zoomScaleNormal="80" zoomScaleSheetLayoutView="100" workbookViewId="0">
      <pane xSplit="6" ySplit="8" topLeftCell="G85" activePane="bottomRight" state="frozen"/>
      <selection activeCell="B1" sqref="B1:R1048576"/>
      <selection pane="topRight" activeCell="B1" sqref="B1:R1048576"/>
      <selection pane="bottomLeft" activeCell="B1" sqref="B1:R1048576"/>
      <selection pane="bottomRight" activeCell="F286" sqref="F286"/>
    </sheetView>
  </sheetViews>
  <sheetFormatPr defaultRowHeight="14.4" x14ac:dyDescent="0.3"/>
  <cols>
    <col min="1" max="1" width="4" style="89" hidden="1" customWidth="1"/>
    <col min="2" max="2" width="8.5546875" style="89" hidden="1" customWidth="1"/>
    <col min="3" max="3" width="2" style="89" hidden="1" customWidth="1"/>
    <col min="4" max="4" width="5.5546875" style="89" hidden="1" customWidth="1"/>
    <col min="5" max="5" width="56.109375" style="90" customWidth="1"/>
    <col min="6" max="6" width="9.109375" customWidth="1"/>
    <col min="7" max="7" width="10" customWidth="1"/>
    <col min="8" max="8" width="9.88671875" customWidth="1"/>
    <col min="9" max="9" width="7.5546875" customWidth="1"/>
    <col min="10" max="10" width="10" customWidth="1"/>
    <col min="11" max="11" width="10.109375" customWidth="1"/>
    <col min="12" max="12" width="8.88671875" customWidth="1"/>
    <col min="13" max="13" width="9.6640625" customWidth="1"/>
    <col min="14" max="15" width="10.109375" customWidth="1"/>
    <col min="16" max="16" width="9" customWidth="1"/>
    <col min="17" max="17" width="8" customWidth="1"/>
    <col min="18" max="18" width="7.33203125" customWidth="1"/>
    <col min="19" max="19" width="7" customWidth="1"/>
    <col min="20" max="20" width="17" style="6" hidden="1" customWidth="1"/>
    <col min="21" max="24" width="7.44140625" hidden="1" customWidth="1"/>
    <col min="25" max="25" width="10.33203125" hidden="1" customWidth="1"/>
    <col min="26" max="28" width="7.44140625" hidden="1" customWidth="1"/>
    <col min="29" max="29" width="8.6640625" hidden="1" customWidth="1"/>
    <col min="30" max="30" width="7.44140625" hidden="1" customWidth="1"/>
  </cols>
  <sheetData>
    <row r="1" spans="1:30" s="11" customFormat="1" hidden="1" x14ac:dyDescent="0.3">
      <c r="E1" s="113"/>
      <c r="G1" s="133">
        <f>G210</f>
        <v>0</v>
      </c>
      <c r="H1" s="133">
        <f>H210</f>
        <v>0</v>
      </c>
      <c r="I1" s="133">
        <f>I210</f>
        <v>0</v>
      </c>
      <c r="J1" s="133">
        <f>J210</f>
        <v>0</v>
      </c>
      <c r="K1" s="133">
        <f t="shared" ref="K1:P1" si="0">K210</f>
        <v>0</v>
      </c>
      <c r="L1" s="133">
        <f t="shared" si="0"/>
        <v>0</v>
      </c>
      <c r="M1" s="133">
        <f t="shared" si="0"/>
        <v>0</v>
      </c>
      <c r="N1" s="133">
        <f t="shared" si="0"/>
        <v>0.1000000000349246</v>
      </c>
      <c r="O1" s="133">
        <f t="shared" si="0"/>
        <v>0</v>
      </c>
      <c r="P1" s="133">
        <f t="shared" si="0"/>
        <v>0</v>
      </c>
    </row>
    <row r="2" spans="1:30" hidden="1" x14ac:dyDescent="0.3">
      <c r="G2" s="117"/>
      <c r="H2" s="117"/>
      <c r="I2" s="117"/>
      <c r="J2" s="117"/>
      <c r="K2" s="117">
        <f>K215</f>
        <v>-0.10000000000582077</v>
      </c>
      <c r="L2" s="117">
        <f>L215</f>
        <v>0</v>
      </c>
      <c r="O2" s="117">
        <f>O215</f>
        <v>0</v>
      </c>
      <c r="P2" s="117">
        <f>P215</f>
        <v>0</v>
      </c>
    </row>
    <row r="3" spans="1:30" hidden="1" x14ac:dyDescent="0.3">
      <c r="G3" s="117"/>
      <c r="H3" s="117"/>
      <c r="I3" s="117"/>
      <c r="J3" s="117"/>
      <c r="K3" s="117">
        <f>K217</f>
        <v>0</v>
      </c>
      <c r="L3" s="117">
        <f>L217</f>
        <v>0</v>
      </c>
      <c r="O3" s="117">
        <f>O217</f>
        <v>0</v>
      </c>
      <c r="P3" s="117">
        <f>P217</f>
        <v>0</v>
      </c>
    </row>
    <row r="4" spans="1:30" s="87" customFormat="1" hidden="1" x14ac:dyDescent="0.3">
      <c r="A4" s="125"/>
      <c r="B4" s="125"/>
      <c r="C4" s="125"/>
      <c r="D4" s="125"/>
      <c r="E4" s="126"/>
      <c r="G4" s="127"/>
      <c r="H4" s="127"/>
      <c r="I4" s="127"/>
      <c r="J4" s="127"/>
      <c r="K4" s="127">
        <f>K219</f>
        <v>0</v>
      </c>
      <c r="L4" s="127">
        <f>L219</f>
        <v>0</v>
      </c>
      <c r="O4" s="127">
        <f>O219</f>
        <v>0</v>
      </c>
      <c r="P4" s="127">
        <f>P219</f>
        <v>0</v>
      </c>
      <c r="T4" s="128"/>
    </row>
    <row r="5" spans="1:30" ht="15.6" x14ac:dyDescent="0.3">
      <c r="E5" s="110" t="str">
        <f>"Виконання бюджету району станом на "&amp;дати!A4</f>
        <v>Виконання бюджету району станом на 01.01.2021</v>
      </c>
    </row>
    <row r="6" spans="1:30" ht="11.25" customHeight="1" x14ac:dyDescent="0.3"/>
    <row r="7" spans="1:30" ht="38.25" customHeight="1" x14ac:dyDescent="0.3">
      <c r="E7" s="282" t="s">
        <v>157</v>
      </c>
      <c r="F7" s="279" t="s">
        <v>158</v>
      </c>
      <c r="G7" s="279" t="s">
        <v>159</v>
      </c>
      <c r="H7" s="279"/>
      <c r="I7" s="279"/>
      <c r="J7" s="279" t="s">
        <v>160</v>
      </c>
      <c r="K7" s="279"/>
      <c r="L7" s="279"/>
      <c r="M7" s="279" t="str">
        <f>"План на "&amp;дати!A2&amp;" 2020 року (загальний фонд)"</f>
        <v>План на рік 2020 року (загальний фонд)</v>
      </c>
      <c r="N7" s="279" t="str">
        <f>"Касові видатки за "&amp;дати!A2&amp;" 2020 року"</f>
        <v>Касові видатки за рік 2020 року</v>
      </c>
      <c r="O7" s="279"/>
      <c r="P7" s="279"/>
      <c r="Q7" s="279" t="s">
        <v>171</v>
      </c>
      <c r="R7" s="279" t="str">
        <f>"% до плану на "&amp;дати!A2&amp;" 2020 року (загальний фонд)"</f>
        <v>% до плану на рік 2020 року (загальний фонд)</v>
      </c>
      <c r="S7" s="279" t="s">
        <v>167</v>
      </c>
      <c r="U7" s="283" t="s">
        <v>159</v>
      </c>
      <c r="V7" s="284"/>
      <c r="W7" s="285"/>
      <c r="X7" s="283" t="s">
        <v>160</v>
      </c>
      <c r="Y7" s="284"/>
      <c r="Z7" s="285"/>
      <c r="AA7" s="286" t="str">
        <f>"План на "&amp;дати!O2&amp;" 2019 року (загальний фонд)"</f>
        <v>План на  2019 року (загальний фонд)</v>
      </c>
      <c r="AB7" s="283" t="str">
        <f>"Касові видатки за "&amp;дати!O2&amp;" 2019 року"</f>
        <v>Касові видатки за  2019 року</v>
      </c>
      <c r="AC7" s="284"/>
      <c r="AD7" s="285"/>
    </row>
    <row r="8" spans="1:30" ht="69.75" customHeight="1" x14ac:dyDescent="0.3">
      <c r="E8" s="282"/>
      <c r="F8" s="279"/>
      <c r="G8" s="108" t="s">
        <v>130</v>
      </c>
      <c r="H8" s="108" t="s">
        <v>1</v>
      </c>
      <c r="I8" s="108" t="s">
        <v>161</v>
      </c>
      <c r="J8" s="108" t="s">
        <v>130</v>
      </c>
      <c r="K8" s="108" t="s">
        <v>1</v>
      </c>
      <c r="L8" s="108" t="s">
        <v>161</v>
      </c>
      <c r="M8" s="279"/>
      <c r="N8" s="108" t="s">
        <v>130</v>
      </c>
      <c r="O8" s="108" t="s">
        <v>1</v>
      </c>
      <c r="P8" s="108" t="s">
        <v>162</v>
      </c>
      <c r="Q8" s="279"/>
      <c r="R8" s="279"/>
      <c r="S8" s="279"/>
      <c r="U8" s="109" t="s">
        <v>130</v>
      </c>
      <c r="V8" s="109" t="s">
        <v>1</v>
      </c>
      <c r="W8" s="109" t="s">
        <v>161</v>
      </c>
      <c r="X8" s="109" t="s">
        <v>130</v>
      </c>
      <c r="Y8" s="109" t="s">
        <v>1</v>
      </c>
      <c r="Z8" s="109" t="s">
        <v>161</v>
      </c>
      <c r="AA8" s="287"/>
      <c r="AB8" s="109" t="s">
        <v>130</v>
      </c>
      <c r="AC8" s="109" t="s">
        <v>1</v>
      </c>
      <c r="AD8" s="109" t="s">
        <v>162</v>
      </c>
    </row>
    <row r="9" spans="1:30" x14ac:dyDescent="0.3">
      <c r="A9" s="94">
        <v>1</v>
      </c>
      <c r="B9" s="94" t="b">
        <f>ISERROR(VLOOKUP(D9,КПКВ00!A:B,1,FALSE))</f>
        <v>0</v>
      </c>
      <c r="C9" s="94">
        <f>IF(B9=FALSE,1,)</f>
        <v>1</v>
      </c>
      <c r="D9" s="94">
        <f>INDEX(КПКВ_1!D:E,A9,1)</f>
        <v>100</v>
      </c>
      <c r="E9" s="97" t="str">
        <f>INDEX(КПКВ_1!D:E,A9,2)</f>
        <v>Державне управління</v>
      </c>
      <c r="F9" s="98">
        <f>D9</f>
        <v>100</v>
      </c>
      <c r="G9" s="99">
        <f>H9+I9</f>
        <v>22609.7</v>
      </c>
      <c r="H9" s="100">
        <f>ROUND(SUMIF(зф!$C:$C,$D9,зф!$E:$E)/1000,1)</f>
        <v>22384.799999999999</v>
      </c>
      <c r="I9" s="100">
        <f>ROUND(SUMIF(сф!$C:$C,$D9,сф!$E:$E)/1000,1)</f>
        <v>224.9</v>
      </c>
      <c r="J9" s="99">
        <f>K9+L9</f>
        <v>25730.799999999999</v>
      </c>
      <c r="K9" s="100">
        <f>ROUND(SUMIF(зф!$C:$C,$D9,зф!$F:$F)/1000,1)</f>
        <v>25394.799999999999</v>
      </c>
      <c r="L9" s="100">
        <f>ROUND(SUMIF(сф!$C:$C,$D9,сф!$F:$F)/1000,1)</f>
        <v>336</v>
      </c>
      <c r="M9" s="99">
        <f>ROUND(SUMIF(зф!$C:$C,$D9,зф!$G:$G)/1000,1)</f>
        <v>25394.799999999999</v>
      </c>
      <c r="N9" s="99">
        <f>O9+P9</f>
        <v>23674.600000000002</v>
      </c>
      <c r="O9" s="100">
        <f>ROUND(SUMIF(зф!$C:$C,$D9,зф!$J:$J)/1000,1)-0.1</f>
        <v>23540.7</v>
      </c>
      <c r="P9" s="100">
        <f>ROUND(SUMIF(сф!$C:$C,$D9,сф!$J:$J)/1000,1)</f>
        <v>133.9</v>
      </c>
      <c r="Q9" s="101">
        <f>IF(J9=0,,N9/J9%)</f>
        <v>92.00879879366363</v>
      </c>
      <c r="R9" s="101">
        <f>IF(M9=0,,O9/M9%)</f>
        <v>92.698898987194241</v>
      </c>
      <c r="S9" s="101">
        <f>IF(L9=0,,P9/L9%)</f>
        <v>39.851190476190482</v>
      </c>
      <c r="T9" s="107">
        <f>SUM(G9:S9)</f>
        <v>169649.55888825704</v>
      </c>
      <c r="U9" s="117"/>
      <c r="V9" s="117"/>
      <c r="W9" s="117"/>
      <c r="X9" s="117"/>
      <c r="Y9" s="127">
        <f>ROUND(SUMIFS(Z2M_2_445!$G:$G,Z2M_2_445!$E:$E,9102,Z2M_2_445!$C:$C,$D9)/1000,1)-K9</f>
        <v>0</v>
      </c>
      <c r="Z9" s="127">
        <f>IF(LEFT(TEXT(D9,"0000"),1)=9,ROUND(SUMIFS(Z2M_2_445!$J:$J,Z2M_2_445!$E:$E,9102,Z2M_2_445!$C:$C,$D9)/1000,1)-L9,ROUND(SUMIFS(Z2M_2_445!$K:$K,Z2M_2_445!$E:$E,9102,Z2M_2_445!$C:$C,$D9)/1000,1)-L9)</f>
        <v>0</v>
      </c>
      <c r="AA9" s="127"/>
      <c r="AB9" s="127"/>
      <c r="AC9" s="127">
        <f>ROUND(SUMIFS(Z2M_2_445!$I:$I,Z2M_2_445!$E:$E,9102,Z2M_2_445!$C:$C,$D9)/1000,1)-O9</f>
        <v>9.9999999998544808E-2</v>
      </c>
      <c r="AD9" s="87">
        <f>ROUND(SUMIFS(Z2M_2_445!$L:$L,Z2M_2_445!$E:$E,9102,Z2M_2_445!$C:$C,$D9)/1000,1)-P9</f>
        <v>0</v>
      </c>
    </row>
    <row r="10" spans="1:30" ht="57.6" x14ac:dyDescent="0.3">
      <c r="A10" s="94">
        <f>A9+1</f>
        <v>2</v>
      </c>
      <c r="B10" s="94" t="b">
        <f>ISERROR(VLOOKUP(D10,КПКВ00!A:B,1,FALSE))</f>
        <v>1</v>
      </c>
      <c r="C10" s="94">
        <f>IF(B10=FALSE,1,)</f>
        <v>0</v>
      </c>
      <c r="D10" s="94">
        <f>INDEX(КПКВ_1!D:E,A10,1)</f>
        <v>150</v>
      </c>
      <c r="E10" s="97" t="str">
        <f>INDEX(КПКВ_1!D:E,A10,2)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F10" s="98">
        <f>D10</f>
        <v>150</v>
      </c>
      <c r="G10" s="99">
        <f t="shared" ref="G10:G58" si="1">H10+I10</f>
        <v>22319.100000000002</v>
      </c>
      <c r="H10" s="100">
        <f>ROUND(SUMIF(зф!$C:$C,$D10,зф!$E:$E)/1000,1)</f>
        <v>22094.2</v>
      </c>
      <c r="I10" s="100">
        <f>ROUND(SUMIF(сф!$C:$C,$D10,сф!$E:$E)/1000,1)</f>
        <v>224.9</v>
      </c>
      <c r="J10" s="99">
        <f t="shared" ref="J10:J58" si="2">K10+L10</f>
        <v>24266.9</v>
      </c>
      <c r="K10" s="100">
        <f>ROUND(SUMIF(зф!$C:$C,$D10,зф!$F:$F)/1000,1)</f>
        <v>23930.9</v>
      </c>
      <c r="L10" s="100">
        <f>ROUND(SUMIF(сф!$C:$C,$D10,сф!$F:$F)/1000,1)</f>
        <v>336</v>
      </c>
      <c r="M10" s="99">
        <f>ROUND(SUMIF(зф!$C:$C,$D10,зф!$G:$G)/1000,1)</f>
        <v>23930.9</v>
      </c>
      <c r="N10" s="99">
        <f t="shared" ref="N10:N58" si="3">O10+P10</f>
        <v>22524.800000000003</v>
      </c>
      <c r="O10" s="100">
        <f>ROUND(SUMIF(зф!$C:$C,$D10,зф!$J:$J)/1000,1)-0.1</f>
        <v>22390.9</v>
      </c>
      <c r="P10" s="100">
        <f>ROUND(SUMIF(сф!$C:$C,$D10,сф!$J:$J)/1000,1)</f>
        <v>133.9</v>
      </c>
      <c r="Q10" s="101">
        <f>IF(J10=0,,N10/J10%)</f>
        <v>92.821085511540417</v>
      </c>
      <c r="R10" s="101">
        <f>IF(M10=0,,O10/M10%)</f>
        <v>93.564805335361385</v>
      </c>
      <c r="S10" s="101">
        <f>IF(L10=0,,P10/L10%)</f>
        <v>39.851190476190482</v>
      </c>
      <c r="T10" s="107">
        <f t="shared" ref="T10:T73" si="4">SUM(G10:S10)</f>
        <v>162378.73708132308</v>
      </c>
      <c r="Y10" s="87">
        <f>ROUND(SUMIFS(Z2M_2_445!$G:$G,Z2M_2_445!$E:$E,9102,Z2M_2_445!$C:$C,$D10)/1000,1)-K10</f>
        <v>0</v>
      </c>
      <c r="Z10" s="87">
        <f>IF(LEFT(TEXT(D10,"0000"),1)=9,ROUND(SUMIFS(Z2M_2_445!$J:$J,Z2M_2_445!$E:$E,9102,Z2M_2_445!$C:$C,$D10)/1000,1)-L10,ROUND(SUMIFS(Z2M_2_445!$K:$K,Z2M_2_445!$E:$E,9102,Z2M_2_445!$C:$C,$D10)/1000,1)-L10)</f>
        <v>0</v>
      </c>
      <c r="AA10" s="87"/>
      <c r="AB10" s="87"/>
      <c r="AC10" s="87">
        <f>ROUND(SUMIFS(Z2M_2_445!$I:$I,Z2M_2_445!$E:$E,9102,Z2M_2_445!$C:$C,$D10)/1000,1)-O10</f>
        <v>9.9999999998544808E-2</v>
      </c>
      <c r="AD10" s="87">
        <f>ROUND(SUMIFS(Z2M_2_445!$L:$L,Z2M_2_445!$E:$E,9102,Z2M_2_445!$C:$C,$D10)/1000,1)-P10</f>
        <v>0</v>
      </c>
    </row>
    <row r="11" spans="1:30" x14ac:dyDescent="0.3">
      <c r="A11" s="94">
        <f t="shared" ref="A11:A74" si="5">A10+1</f>
        <v>3</v>
      </c>
      <c r="B11" s="94" t="b">
        <f>ISERROR(VLOOKUP(D11,КПКВ00!A:B,1,FALSE))</f>
        <v>1</v>
      </c>
      <c r="C11" s="94">
        <f t="shared" ref="C11:C74" si="6">IF(B11=FALSE,1,)</f>
        <v>0</v>
      </c>
      <c r="D11" s="94">
        <f>INDEX(КПКВ_1!D:E,A11,1)</f>
        <v>180</v>
      </c>
      <c r="E11" s="97" t="str">
        <f>INDEX(КПКВ_1!D:E,A11,2)</f>
        <v>Інша діяльність у сфері державного управління</v>
      </c>
      <c r="F11" s="98">
        <f t="shared" ref="F11:F74" si="7">D11</f>
        <v>180</v>
      </c>
      <c r="G11" s="99">
        <f t="shared" si="1"/>
        <v>290.60000000000002</v>
      </c>
      <c r="H11" s="100">
        <f>ROUND(SUMIF(зф!$C:$C,$D11,зф!$E:$E)/1000,1)</f>
        <v>290.60000000000002</v>
      </c>
      <c r="I11" s="100">
        <f>ROUND(SUMIF(сф!$C:$C,$D11,сф!$E:$E)/1000,1)</f>
        <v>0</v>
      </c>
      <c r="J11" s="99">
        <f t="shared" si="2"/>
        <v>321.60000000000002</v>
      </c>
      <c r="K11" s="100">
        <f>ROUND(SUMIF(зф!$C:$C,$D11,зф!$F:$F)/1000,1)</f>
        <v>321.60000000000002</v>
      </c>
      <c r="L11" s="100">
        <f>ROUND(SUMIF(сф!$C:$C,$D11,сф!$F:$F)/1000,1)</f>
        <v>0</v>
      </c>
      <c r="M11" s="99">
        <f>ROUND(SUMIF(зф!$C:$C,$D11,зф!$G:$G)/1000,1)</f>
        <v>321.60000000000002</v>
      </c>
      <c r="N11" s="99">
        <f t="shared" si="3"/>
        <v>211.9</v>
      </c>
      <c r="O11" s="100">
        <f>ROUND(SUMIF(зф!$C:$C,$D11,зф!$J:$J)/1000,1)</f>
        <v>211.9</v>
      </c>
      <c r="P11" s="100">
        <f>ROUND(SUMIF(сф!$C:$C,$D11,сф!$J:$J)/1000,1)</f>
        <v>0</v>
      </c>
      <c r="Q11" s="101">
        <f t="shared" ref="Q11:Q74" si="8">IF(J11=0,,N11/J11%)</f>
        <v>65.889303482587067</v>
      </c>
      <c r="R11" s="101">
        <f t="shared" ref="R11:R74" si="9">IF(M11=0,,O11/M11%)</f>
        <v>65.889303482587067</v>
      </c>
      <c r="S11" s="101">
        <f t="shared" ref="S11:S74" si="10">IF(L11=0,,P11/L11%)</f>
        <v>0</v>
      </c>
      <c r="T11" s="107">
        <f t="shared" si="4"/>
        <v>2101.5786069651745</v>
      </c>
      <c r="Y11" s="87">
        <f>ROUND(SUMIFS(Z2M_2_445!$G:$G,Z2M_2_445!$E:$E,9102,Z2M_2_445!$C:$C,$D11)/1000,1)-K11</f>
        <v>0</v>
      </c>
      <c r="Z11" s="87">
        <f>IF(LEFT(TEXT(D11,"0000"),1)=9,ROUND(SUMIFS(Z2M_2_445!$J:$J,Z2M_2_445!$E:$E,9102,Z2M_2_445!$C:$C,$D11)/1000,1)-L11,ROUND(SUMIFS(Z2M_2_445!$K:$K,Z2M_2_445!$E:$E,9102,Z2M_2_445!$C:$C,$D11)/1000,1)-L11)</f>
        <v>0</v>
      </c>
      <c r="AA11" s="87"/>
      <c r="AB11" s="87"/>
      <c r="AC11" s="87">
        <f>ROUND(SUMIFS(Z2M_2_445!$I:$I,Z2M_2_445!$E:$E,9102,Z2M_2_445!$C:$C,$D11)/1000,1)-O11</f>
        <v>0</v>
      </c>
      <c r="AD11" s="87">
        <f>ROUND(SUMIFS(Z2M_2_445!$L:$L,Z2M_2_445!$E:$E,9102,Z2M_2_445!$C:$C,$D11)/1000,1)-P11</f>
        <v>0</v>
      </c>
    </row>
    <row r="12" spans="1:30" x14ac:dyDescent="0.3">
      <c r="A12" s="94">
        <f t="shared" si="5"/>
        <v>4</v>
      </c>
      <c r="B12" s="94" t="b">
        <f>ISERROR(VLOOKUP(D12,КПКВ00!A:B,1,FALSE))</f>
        <v>1</v>
      </c>
      <c r="C12" s="94">
        <f t="shared" si="6"/>
        <v>0</v>
      </c>
      <c r="D12" s="94">
        <f>INDEX(КПКВ_1!D:E,A12,1)</f>
        <v>191</v>
      </c>
      <c r="E12" s="97" t="str">
        <f>INDEX(КПКВ_1!D:E,A12,2)</f>
        <v>Проведення місцевих виборів</v>
      </c>
      <c r="F12" s="98">
        <f t="shared" si="7"/>
        <v>191</v>
      </c>
      <c r="G12" s="99">
        <f t="shared" si="1"/>
        <v>0</v>
      </c>
      <c r="H12" s="100">
        <f>ROUND(SUMIF(зф!$C:$C,$D12,зф!$E:$E)/1000,1)</f>
        <v>0</v>
      </c>
      <c r="I12" s="100">
        <f>ROUND(SUMIF(сф!$C:$C,$D12,сф!$E:$E)/1000,1)</f>
        <v>0</v>
      </c>
      <c r="J12" s="99">
        <f t="shared" si="2"/>
        <v>1142.3</v>
      </c>
      <c r="K12" s="100">
        <f>ROUND(SUMIF(зф!$C:$C,$D12,зф!$F:$F)/1000,1)</f>
        <v>1142.3</v>
      </c>
      <c r="L12" s="100">
        <f>ROUND(SUMIF(сф!$C:$C,$D12,сф!$F:$F)/1000,1)</f>
        <v>0</v>
      </c>
      <c r="M12" s="99">
        <f>ROUND(SUMIF(зф!$C:$C,$D12,зф!$G:$G)/1000,1)</f>
        <v>1142.3</v>
      </c>
      <c r="N12" s="99">
        <f t="shared" si="3"/>
        <v>937.9</v>
      </c>
      <c r="O12" s="100">
        <f>ROUND(SUMIF(зф!$C:$C,$D12,зф!$J:$J)/1000,1)</f>
        <v>937.9</v>
      </c>
      <c r="P12" s="100">
        <f>ROUND(SUMIF(сф!$C:$C,$D12,сф!$J:$J)/1000,1)</f>
        <v>0</v>
      </c>
      <c r="Q12" s="101">
        <f t="shared" si="8"/>
        <v>82.106276809944845</v>
      </c>
      <c r="R12" s="101">
        <f t="shared" si="9"/>
        <v>82.106276809944845</v>
      </c>
      <c r="S12" s="101">
        <f t="shared" si="10"/>
        <v>0</v>
      </c>
      <c r="T12" s="107">
        <f t="shared" si="4"/>
        <v>5466.9125536198881</v>
      </c>
      <c r="Y12" s="87">
        <f>ROUND(SUMIFS(Z2M_2_445!$G:$G,Z2M_2_445!$E:$E,9102,Z2M_2_445!$C:$C,$D12)/1000,1)-K12</f>
        <v>0</v>
      </c>
      <c r="Z12" s="87">
        <f>IF(LEFT(TEXT(D12,"0000"),1)=9,ROUND(SUMIFS(Z2M_2_445!$J:$J,Z2M_2_445!$E:$E,9102,Z2M_2_445!$C:$C,$D12)/1000,1)-L12,ROUND(SUMIFS(Z2M_2_445!$K:$K,Z2M_2_445!$E:$E,9102,Z2M_2_445!$C:$C,$D12)/1000,1)-L12)</f>
        <v>0</v>
      </c>
      <c r="AA12" s="87"/>
      <c r="AB12" s="87"/>
      <c r="AC12" s="87">
        <f>ROUND(SUMIFS(Z2M_2_445!$I:$I,Z2M_2_445!$E:$E,9102,Z2M_2_445!$C:$C,$D12)/1000,1)-O12</f>
        <v>0</v>
      </c>
      <c r="AD12" s="87">
        <f>ROUND(SUMIFS(Z2M_2_445!$L:$L,Z2M_2_445!$E:$E,9102,Z2M_2_445!$C:$C,$D12)/1000,1)-P12</f>
        <v>0</v>
      </c>
    </row>
    <row r="13" spans="1:30" x14ac:dyDescent="0.3">
      <c r="A13" s="94">
        <f t="shared" si="5"/>
        <v>5</v>
      </c>
      <c r="B13" s="94" t="b">
        <f>ISERROR(VLOOKUP(D13,КПКВ00!A:B,1,FALSE))</f>
        <v>0</v>
      </c>
      <c r="C13" s="94">
        <f t="shared" si="6"/>
        <v>1</v>
      </c>
      <c r="D13" s="94">
        <f>INDEX(КПКВ_1!D:E,A13,1)</f>
        <v>1000</v>
      </c>
      <c r="E13" s="97" t="str">
        <f>INDEX(КПКВ_1!D:E,A13,2)</f>
        <v>Освіта</v>
      </c>
      <c r="F13" s="98">
        <f t="shared" si="7"/>
        <v>1000</v>
      </c>
      <c r="G13" s="99">
        <f t="shared" si="1"/>
        <v>109572.2</v>
      </c>
      <c r="H13" s="100">
        <f>ROUND(SUMIF(зф!$C:$C,$D13,зф!$E:$E)/1000,1)</f>
        <v>108526.2</v>
      </c>
      <c r="I13" s="100">
        <f>ROUND(SUMIF(сф!$C:$C,$D13,сф!$E:$E)/1000,1)</f>
        <v>1046</v>
      </c>
      <c r="J13" s="99">
        <f t="shared" si="2"/>
        <v>114308.3</v>
      </c>
      <c r="K13" s="100">
        <f>ROUND(SUMIF(зф!$C:$C,$D13,зф!$F:$F)/1000,1)-0.1</f>
        <v>111060.2</v>
      </c>
      <c r="L13" s="100">
        <f>ROUND(SUMIF(сф!$C:$C,$D13,сф!$F:$F)/1000,1)+0.1</f>
        <v>3248.1</v>
      </c>
      <c r="M13" s="99">
        <f>ROUND(SUMIF(зф!$C:$C,$D13,зф!$G:$G)/1000,1)-0.1</f>
        <v>111060.2</v>
      </c>
      <c r="N13" s="99">
        <f t="shared" si="3"/>
        <v>108524.5</v>
      </c>
      <c r="O13" s="100">
        <f>ROUND(SUMIF(зф!$C:$C,$D13,зф!$J:$J)/1000,1)-0.1</f>
        <v>105369.4</v>
      </c>
      <c r="P13" s="100">
        <f>ROUND(SUMIF(сф!$C:$C,$D13,сф!$J:$J)/1000,1)</f>
        <v>3155.1</v>
      </c>
      <c r="Q13" s="101">
        <f t="shared" si="8"/>
        <v>94.940174947925911</v>
      </c>
      <c r="R13" s="101">
        <f t="shared" si="9"/>
        <v>94.8759321521121</v>
      </c>
      <c r="S13" s="101">
        <f t="shared" si="10"/>
        <v>97.136787660478433</v>
      </c>
      <c r="T13" s="107">
        <f t="shared" si="4"/>
        <v>776157.1528947606</v>
      </c>
      <c r="U13" s="117"/>
      <c r="V13" s="117"/>
      <c r="W13" s="117"/>
      <c r="X13" s="117"/>
      <c r="Y13" s="127">
        <f>ROUND(SUMIFS(Z2M_2_445!$G:$G,Z2M_2_445!$E:$E,9102,Z2M_2_445!$C:$C,$D13)/1000,1)-K13</f>
        <v>0.10000000000582077</v>
      </c>
      <c r="Z13" s="127">
        <f>IF(LEFT(TEXT(D13,"0000"),1)=9,ROUND(SUMIFS(Z2M_2_445!$J:$J,Z2M_2_445!$E:$E,9102,Z2M_2_445!$C:$C,$D13)/1000,1)-L13,ROUND(SUMIFS(Z2M_2_445!$K:$K,Z2M_2_445!$E:$E,9102,Z2M_2_445!$C:$C,$D13)/1000,1)-L13)</f>
        <v>-9.9999999999909051E-2</v>
      </c>
      <c r="AA13" s="127"/>
      <c r="AB13" s="127"/>
      <c r="AC13" s="127">
        <f>ROUND(SUMIFS(Z2M_2_445!$I:$I,Z2M_2_445!$E:$E,9102,Z2M_2_445!$C:$C,$D13)/1000,1)-O13</f>
        <v>0.10000000000582077</v>
      </c>
      <c r="AD13" s="127">
        <f>ROUND(SUMIFS(Z2M_2_445!$L:$L,Z2M_2_445!$E:$E,9102,Z2M_2_445!$C:$C,$D13)/1000,1)-P13</f>
        <v>0</v>
      </c>
    </row>
    <row r="14" spans="1:30" x14ac:dyDescent="0.3">
      <c r="A14" s="94">
        <f t="shared" si="5"/>
        <v>6</v>
      </c>
      <c r="B14" s="94" t="b">
        <f>ISERROR(VLOOKUP(D14,КПКВ00!A:B,1,FALSE))</f>
        <v>1</v>
      </c>
      <c r="C14" s="94">
        <f t="shared" si="6"/>
        <v>0</v>
      </c>
      <c r="D14" s="94">
        <f>INDEX(КПКВ_1!D:E,A14,1)</f>
        <v>1010</v>
      </c>
      <c r="E14" s="97" t="str">
        <f>INDEX(КПКВ_1!D:E,A14,2)</f>
        <v>Надання дошкільної освіти</v>
      </c>
      <c r="F14" s="98">
        <f t="shared" si="7"/>
        <v>1010</v>
      </c>
      <c r="G14" s="99">
        <f t="shared" si="1"/>
        <v>9751.5</v>
      </c>
      <c r="H14" s="100">
        <f>ROUND(SUMIF(зф!$C:$C,$D14,зф!$E:$E)/1000,1)</f>
        <v>9344.4</v>
      </c>
      <c r="I14" s="100">
        <f>ROUND(SUMIF(сф!$C:$C,$D14,сф!$E:$E)/1000,1)</f>
        <v>407.1</v>
      </c>
      <c r="J14" s="99">
        <f t="shared" si="2"/>
        <v>10636.300000000001</v>
      </c>
      <c r="K14" s="100">
        <f>ROUND(SUMIF(зф!$C:$C,$D14,зф!$F:$F)/1000,1)</f>
        <v>10346.700000000001</v>
      </c>
      <c r="L14" s="100">
        <f>ROUND(SUMIF(сф!$C:$C,$D14,сф!$F:$F)/1000,1)</f>
        <v>289.60000000000002</v>
      </c>
      <c r="M14" s="99">
        <f>ROUND(SUMIF(зф!$C:$C,$D14,зф!$G:$G)/1000,1)</f>
        <v>10346.700000000001</v>
      </c>
      <c r="N14" s="99">
        <f t="shared" si="3"/>
        <v>9469.5</v>
      </c>
      <c r="O14" s="100">
        <f>ROUND(SUMIF(зф!$C:$C,$D14,зф!$J:$J)/1000,1)-0.1</f>
        <v>9229.7999999999993</v>
      </c>
      <c r="P14" s="100">
        <f>ROUND(SUMIF(сф!$C:$C,$D14,сф!$J:$J)/1000,1)</f>
        <v>239.7</v>
      </c>
      <c r="Q14" s="101">
        <f t="shared" si="8"/>
        <v>89.030019837725519</v>
      </c>
      <c r="R14" s="101">
        <f t="shared" si="9"/>
        <v>89.205253849053307</v>
      </c>
      <c r="S14" s="101">
        <f t="shared" si="10"/>
        <v>82.769337016574568</v>
      </c>
      <c r="T14" s="107">
        <f t="shared" si="4"/>
        <v>70322.304610703359</v>
      </c>
      <c r="Y14" s="87">
        <f>ROUND(SUMIFS(Z2M_2_445!$G:$G,Z2M_2_445!$E:$E,9102,Z2M_2_445!$C:$C,$D14)/1000,1)-K14</f>
        <v>0</v>
      </c>
      <c r="Z14" s="87">
        <f>IF(LEFT(TEXT(D14,"0000"),1)=9,ROUND(SUMIFS(Z2M_2_445!$J:$J,Z2M_2_445!$E:$E,9102,Z2M_2_445!$C:$C,$D14)/1000,1)-L14,ROUND(SUMIFS(Z2M_2_445!$K:$K,Z2M_2_445!$E:$E,9102,Z2M_2_445!$C:$C,$D14)/1000,1)-L14)</f>
        <v>0</v>
      </c>
      <c r="AA14" s="87"/>
      <c r="AB14" s="87"/>
      <c r="AC14" s="87">
        <f>ROUND(SUMIFS(Z2M_2_445!$I:$I,Z2M_2_445!$E:$E,9102,Z2M_2_445!$C:$C,$D14)/1000,1)-O14</f>
        <v>0.1000000000003638</v>
      </c>
      <c r="AD14" s="87">
        <f>ROUND(SUMIFS(Z2M_2_445!$L:$L,Z2M_2_445!$E:$E,9102,Z2M_2_445!$C:$C,$D14)/1000,1)-P14</f>
        <v>0</v>
      </c>
    </row>
    <row r="15" spans="1:30" ht="57.6" x14ac:dyDescent="0.3">
      <c r="A15" s="94">
        <f t="shared" si="5"/>
        <v>7</v>
      </c>
      <c r="B15" s="94" t="b">
        <f>ISERROR(VLOOKUP(D15,КПКВ00!A:B,1,FALSE))</f>
        <v>1</v>
      </c>
      <c r="C15" s="94">
        <f t="shared" si="6"/>
        <v>0</v>
      </c>
      <c r="D15" s="94">
        <f>INDEX(КПКВ_1!D:E,A15,1)</f>
        <v>1020</v>
      </c>
      <c r="E15" s="97" t="str">
        <f>INDEX(КПКВ_1!D:E,A15,2)</f>
        <v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v>
      </c>
      <c r="F15" s="98">
        <f t="shared" si="7"/>
        <v>1020</v>
      </c>
      <c r="G15" s="99">
        <f t="shared" si="1"/>
        <v>90417.900000000009</v>
      </c>
      <c r="H15" s="100">
        <f>ROUND(SUMIF(зф!$C:$C,$D15,зф!$E:$E)/1000,1)</f>
        <v>90114.6</v>
      </c>
      <c r="I15" s="100">
        <f>ROUND(SUMIF(сф!$C:$C,$D15,сф!$E:$E)/1000,1)</f>
        <v>303.3</v>
      </c>
      <c r="J15" s="99">
        <f t="shared" si="2"/>
        <v>92990</v>
      </c>
      <c r="K15" s="100">
        <f>ROUND(SUMIF(зф!$C:$C,$D15,зф!$F:$F)/1000,1)-0.2</f>
        <v>90356.3</v>
      </c>
      <c r="L15" s="100">
        <f>ROUND(SUMIF(сф!$C:$C,$D15,сф!$F:$F)/1000,1)</f>
        <v>2633.7</v>
      </c>
      <c r="M15" s="99">
        <f>ROUND(SUMIF(зф!$C:$C,$D15,зф!$G:$G)/1000,1)-0.2</f>
        <v>90356.3</v>
      </c>
      <c r="N15" s="99">
        <f t="shared" si="3"/>
        <v>89359.900000000009</v>
      </c>
      <c r="O15" s="100">
        <f>ROUND(SUMIF(зф!$C:$C,$D15,зф!$J:$J)/1000,1)</f>
        <v>86753.600000000006</v>
      </c>
      <c r="P15" s="100">
        <f>ROUND(SUMIF(сф!$C:$C,$D15,сф!$J:$J)/1000,1)</f>
        <v>2606.3000000000002</v>
      </c>
      <c r="Q15" s="101">
        <f t="shared" si="8"/>
        <v>96.09624690826972</v>
      </c>
      <c r="R15" s="101">
        <f t="shared" si="9"/>
        <v>96.012784941393136</v>
      </c>
      <c r="S15" s="101">
        <f t="shared" si="10"/>
        <v>98.959638531343742</v>
      </c>
      <c r="T15" s="107">
        <f t="shared" si="4"/>
        <v>636182.968670381</v>
      </c>
      <c r="Y15" s="87">
        <f>ROUND(SUMIFS(Z2M_2_445!$G:$G,Z2M_2_445!$E:$E,9102,Z2M_2_445!$C:$C,$D15)/1000,1)-K15</f>
        <v>0.19999999999708962</v>
      </c>
      <c r="Z15" s="87">
        <f>IF(LEFT(TEXT(D15,"0000"),1)=9,ROUND(SUMIFS(Z2M_2_445!$J:$J,Z2M_2_445!$E:$E,9102,Z2M_2_445!$C:$C,$D15)/1000,1)-L15,ROUND(SUMIFS(Z2M_2_445!$K:$K,Z2M_2_445!$E:$E,9102,Z2M_2_445!$C:$C,$D15)/1000,1)-L15)</f>
        <v>0</v>
      </c>
      <c r="AA15" s="87"/>
      <c r="AB15" s="87"/>
      <c r="AC15" s="87">
        <f>ROUND(SUMIFS(Z2M_2_445!$I:$I,Z2M_2_445!$E:$E,9102,Z2M_2_445!$C:$C,$D15)/1000,1)-O15</f>
        <v>0</v>
      </c>
      <c r="AD15" s="87">
        <f>ROUND(SUMIFS(Z2M_2_445!$L:$L,Z2M_2_445!$E:$E,9102,Z2M_2_445!$C:$C,$D15)/1000,1)-P15</f>
        <v>0</v>
      </c>
    </row>
    <row r="16" spans="1:30" ht="57.6" hidden="1" x14ac:dyDescent="0.3">
      <c r="A16" s="94">
        <f t="shared" si="5"/>
        <v>8</v>
      </c>
      <c r="B16" s="94" t="b">
        <f>ISERROR(VLOOKUP(D16,КПКВ00!A:B,1,FALSE))</f>
        <v>1</v>
      </c>
      <c r="C16" s="94">
        <f t="shared" si="6"/>
        <v>0</v>
      </c>
      <c r="D16" s="94">
        <f>INDEX(КПКВ_1!D:E,A16,1)</f>
        <v>1060</v>
      </c>
      <c r="E16" s="97" t="str">
        <f>INDEX(КПКВ_1!D:E,A16,2)</f>
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v>
      </c>
      <c r="F16" s="98">
        <f t="shared" si="7"/>
        <v>1060</v>
      </c>
      <c r="G16" s="99">
        <f t="shared" si="1"/>
        <v>0</v>
      </c>
      <c r="H16" s="100">
        <f>ROUND(SUMIF(зф!$C:$C,$D16,зф!$E:$E)/1000,1)</f>
        <v>0</v>
      </c>
      <c r="I16" s="100">
        <f>ROUND(SUMIF(сф!$C:$C,$D16,сф!$E:$E)/1000,1)</f>
        <v>0</v>
      </c>
      <c r="J16" s="99">
        <f t="shared" si="2"/>
        <v>0</v>
      </c>
      <c r="K16" s="100">
        <f>ROUND(SUMIF(зф!$C:$C,$D16,зф!$F:$F)/1000,1)</f>
        <v>0</v>
      </c>
      <c r="L16" s="100">
        <f>ROUND(SUMIF(сф!$C:$C,$D16,сф!$F:$F)/1000,1)</f>
        <v>0</v>
      </c>
      <c r="M16" s="99">
        <f>ROUND(SUMIF(зф!$C:$C,$D16,зф!$G:$G)/1000,1)</f>
        <v>0</v>
      </c>
      <c r="N16" s="99">
        <f t="shared" si="3"/>
        <v>0</v>
      </c>
      <c r="O16" s="100">
        <f>ROUND(SUMIF(зф!$C:$C,$D16,зф!$J:$J)/1000,1)</f>
        <v>0</v>
      </c>
      <c r="P16" s="100">
        <f>ROUND(SUMIF(сф!$C:$C,$D16,сф!$J:$J)/1000,1)</f>
        <v>0</v>
      </c>
      <c r="Q16" s="101">
        <f t="shared" si="8"/>
        <v>0</v>
      </c>
      <c r="R16" s="101">
        <f t="shared" si="9"/>
        <v>0</v>
      </c>
      <c r="S16" s="101">
        <f t="shared" si="10"/>
        <v>0</v>
      </c>
      <c r="T16" s="107">
        <f t="shared" si="4"/>
        <v>0</v>
      </c>
      <c r="Y16" s="87">
        <f>ROUND(SUMIFS(Z2M_2_445!$G:$G,Z2M_2_445!$E:$E,9102,Z2M_2_445!$C:$C,$D16)/1000,1)-K16</f>
        <v>0</v>
      </c>
      <c r="Z16" s="87">
        <f>IF(LEFT(TEXT(D16,"0000"),1)=9,ROUND(SUMIFS(Z2M_2_445!$J:$J,Z2M_2_445!$E:$E,9102,Z2M_2_445!$C:$C,$D16)/1000,1)-L16,ROUND(SUMIFS(Z2M_2_445!$K:$K,Z2M_2_445!$E:$E,9102,Z2M_2_445!$C:$C,$D16)/1000,1)-L16)</f>
        <v>0</v>
      </c>
      <c r="AA16" s="87"/>
      <c r="AB16" s="87"/>
      <c r="AC16" s="87">
        <f>ROUND(SUMIFS(Z2M_2_445!$I:$I,Z2M_2_445!$E:$E,9102,Z2M_2_445!$C:$C,$D16)/1000,1)-O16</f>
        <v>0</v>
      </c>
      <c r="AD16" s="87">
        <f>ROUND(SUMIFS(Z2M_2_445!$L:$L,Z2M_2_445!$E:$E,9102,Z2M_2_445!$C:$C,$D16)/1000,1)-P16</f>
        <v>0</v>
      </c>
    </row>
    <row r="17" spans="1:30" ht="28.8" x14ac:dyDescent="0.3">
      <c r="A17" s="94">
        <f t="shared" si="5"/>
        <v>9</v>
      </c>
      <c r="B17" s="94" t="b">
        <f>ISERROR(VLOOKUP(D17,КПКВ00!A:B,1,FALSE))</f>
        <v>1</v>
      </c>
      <c r="C17" s="94">
        <f t="shared" si="6"/>
        <v>0</v>
      </c>
      <c r="D17" s="94">
        <f>INDEX(КПКВ_1!D:E,A17,1)</f>
        <v>1090</v>
      </c>
      <c r="E17" s="97" t="str">
        <f>INDEX(КПКВ_1!D:E,A17,2)</f>
        <v>Надання позашкільної освіти позашкільними закладами освіти, заходи із позашкільної роботи з дітьми</v>
      </c>
      <c r="F17" s="98">
        <f t="shared" si="7"/>
        <v>1090</v>
      </c>
      <c r="G17" s="99">
        <f t="shared" si="1"/>
        <v>2577.6999999999998</v>
      </c>
      <c r="H17" s="100">
        <f>ROUND(SUMIF(зф!$C:$C,$D17,зф!$E:$E)/1000,1)</f>
        <v>2577.6999999999998</v>
      </c>
      <c r="I17" s="100">
        <f>ROUND(SUMIF(сф!$C:$C,$D17,сф!$E:$E)/1000,1)</f>
        <v>0</v>
      </c>
      <c r="J17" s="99">
        <f t="shared" si="2"/>
        <v>2149.8000000000002</v>
      </c>
      <c r="K17" s="100">
        <f>ROUND(SUMIF(зф!$C:$C,$D17,зф!$F:$F)/1000,1)</f>
        <v>2149.8000000000002</v>
      </c>
      <c r="L17" s="100">
        <f>ROUND(SUMIF(сф!$C:$C,$D17,сф!$F:$F)/1000,1)</f>
        <v>0</v>
      </c>
      <c r="M17" s="99">
        <f>ROUND(SUMIF(зф!$C:$C,$D17,зф!$G:$G)/1000,1)</f>
        <v>2149.8000000000002</v>
      </c>
      <c r="N17" s="99">
        <f t="shared" si="3"/>
        <v>1877.2</v>
      </c>
      <c r="O17" s="100">
        <f>ROUND(SUMIF(зф!$C:$C,$D17,зф!$J:$J)/1000,1)</f>
        <v>1877.2</v>
      </c>
      <c r="P17" s="100">
        <f>ROUND(SUMIF(сф!$C:$C,$D17,сф!$J:$J)/1000,1)</f>
        <v>0</v>
      </c>
      <c r="Q17" s="101">
        <f t="shared" si="8"/>
        <v>87.319750674481341</v>
      </c>
      <c r="R17" s="101">
        <f t="shared" si="9"/>
        <v>87.319750674481341</v>
      </c>
      <c r="S17" s="101">
        <f t="shared" si="10"/>
        <v>0</v>
      </c>
      <c r="T17" s="107">
        <f t="shared" si="4"/>
        <v>15533.839501348964</v>
      </c>
      <c r="Y17" s="87">
        <f>ROUND(SUMIFS(Z2M_2_445!$G:$G,Z2M_2_445!$E:$E,9102,Z2M_2_445!$C:$C,$D17)/1000,1)-K17</f>
        <v>0</v>
      </c>
      <c r="Z17" s="87">
        <f>IF(LEFT(TEXT(D17,"0000"),1)=9,ROUND(SUMIFS(Z2M_2_445!$J:$J,Z2M_2_445!$E:$E,9102,Z2M_2_445!$C:$C,$D17)/1000,1)-L17,ROUND(SUMIFS(Z2M_2_445!$K:$K,Z2M_2_445!$E:$E,9102,Z2M_2_445!$C:$C,$D17)/1000,1)-L17)</f>
        <v>0</v>
      </c>
      <c r="AA17" s="87"/>
      <c r="AB17" s="87"/>
      <c r="AC17" s="87">
        <f>ROUND(SUMIFS(Z2M_2_445!$I:$I,Z2M_2_445!$E:$E,9102,Z2M_2_445!$C:$C,$D17)/1000,1)-O17</f>
        <v>0</v>
      </c>
      <c r="AD17" s="87">
        <f>ROUND(SUMIFS(Z2M_2_445!$L:$L,Z2M_2_445!$E:$E,9102,Z2M_2_445!$C:$C,$D17)/1000,1)-P17</f>
        <v>0</v>
      </c>
    </row>
    <row r="18" spans="1:30" ht="43.2" hidden="1" x14ac:dyDescent="0.3">
      <c r="A18" s="94">
        <f t="shared" si="5"/>
        <v>10</v>
      </c>
      <c r="B18" s="94" t="b">
        <f>ISERROR(VLOOKUP(D18,КПКВ00!A:B,1,FALSE))</f>
        <v>1</v>
      </c>
      <c r="C18" s="94">
        <f t="shared" si="6"/>
        <v>0</v>
      </c>
      <c r="D18" s="94">
        <f>INDEX(КПКВ_1!D:E,A18,1)</f>
        <v>1100</v>
      </c>
      <c r="E18" s="97" t="str">
        <f>INDEX(КПКВ_1!D:E,A18,2)</f>
        <v>Надання спеціальної освіти школами естетичного виховання (музичними, художніми, хореографічними, театральними, хоровими, мистецькими)</v>
      </c>
      <c r="F18" s="98">
        <f t="shared" si="7"/>
        <v>1100</v>
      </c>
      <c r="G18" s="99">
        <f t="shared" si="1"/>
        <v>0</v>
      </c>
      <c r="H18" s="100">
        <f>ROUND(SUMIF(зф!$C:$C,$D18,зф!$E:$E)/1000,1)</f>
        <v>0</v>
      </c>
      <c r="I18" s="100">
        <f>ROUND(SUMIF(сф!$C:$C,$D18,сф!$E:$E)/1000,1)</f>
        <v>0</v>
      </c>
      <c r="J18" s="99">
        <f t="shared" si="2"/>
        <v>0</v>
      </c>
      <c r="K18" s="100">
        <f>ROUND(SUMIF(зф!$C:$C,$D18,зф!$F:$F)/1000,1)</f>
        <v>0</v>
      </c>
      <c r="L18" s="100">
        <f>ROUND(SUMIF(сф!$C:$C,$D18,сф!$F:$F)/1000,1)</f>
        <v>0</v>
      </c>
      <c r="M18" s="99">
        <f>ROUND(SUMIF(зф!$C:$C,$D18,зф!$G:$G)/1000,1)</f>
        <v>0</v>
      </c>
      <c r="N18" s="99">
        <f t="shared" si="3"/>
        <v>0</v>
      </c>
      <c r="O18" s="100">
        <f>ROUND(SUMIF(зф!$C:$C,$D18,зф!$J:$J)/1000,1)</f>
        <v>0</v>
      </c>
      <c r="P18" s="100">
        <f>ROUND(SUMIF(сф!$C:$C,$D18,сф!$J:$J)/1000,1)</f>
        <v>0</v>
      </c>
      <c r="Q18" s="101">
        <f t="shared" si="8"/>
        <v>0</v>
      </c>
      <c r="R18" s="101">
        <f t="shared" si="9"/>
        <v>0</v>
      </c>
      <c r="S18" s="101">
        <f t="shared" si="10"/>
        <v>0</v>
      </c>
      <c r="T18" s="107">
        <f t="shared" si="4"/>
        <v>0</v>
      </c>
      <c r="Y18" s="87">
        <f>ROUND(SUMIFS(Z2M_2_445!$G:$G,Z2M_2_445!$E:$E,9102,Z2M_2_445!$C:$C,$D18)/1000,1)-K18</f>
        <v>0</v>
      </c>
      <c r="Z18" s="87">
        <f>IF(LEFT(TEXT(D18,"0000"),1)=9,ROUND(SUMIFS(Z2M_2_445!$J:$J,Z2M_2_445!$E:$E,9102,Z2M_2_445!$C:$C,$D18)/1000,1)-L18,ROUND(SUMIFS(Z2M_2_445!$K:$K,Z2M_2_445!$E:$E,9102,Z2M_2_445!$C:$C,$D18)/1000,1)-L18)</f>
        <v>0</v>
      </c>
      <c r="AA18" s="87"/>
      <c r="AB18" s="87"/>
      <c r="AC18" s="87">
        <f>ROUND(SUMIFS(Z2M_2_445!$I:$I,Z2M_2_445!$E:$E,9102,Z2M_2_445!$C:$C,$D18)/1000,1)-O18</f>
        <v>0</v>
      </c>
      <c r="AD18" s="87">
        <f>ROUND(SUMIFS(Z2M_2_445!$L:$L,Z2M_2_445!$E:$E,9102,Z2M_2_445!$C:$C,$D18)/1000,1)-P18</f>
        <v>0</v>
      </c>
    </row>
    <row r="19" spans="1:30" x14ac:dyDescent="0.3">
      <c r="A19" s="94">
        <f t="shared" si="5"/>
        <v>11</v>
      </c>
      <c r="B19" s="94" t="b">
        <f>ISERROR(VLOOKUP(D19,КПКВ00!A:B,1,FALSE))</f>
        <v>1</v>
      </c>
      <c r="C19" s="94">
        <f t="shared" si="6"/>
        <v>0</v>
      </c>
      <c r="D19" s="94">
        <f>INDEX(КПКВ_1!D:E,A19,1)</f>
        <v>1161</v>
      </c>
      <c r="E19" s="97" t="str">
        <f>INDEX(КПКВ_1!D:E,A19,2)</f>
        <v>Забезпечення діяльності інших закладів у сфері освіти</v>
      </c>
      <c r="F19" s="98">
        <f t="shared" si="7"/>
        <v>1161</v>
      </c>
      <c r="G19" s="99">
        <f t="shared" si="1"/>
        <v>5408.1</v>
      </c>
      <c r="H19" s="100">
        <f>ROUND(SUMIF(зф!$C:$C,$D19,зф!$E:$E)/1000,1)</f>
        <v>5072.5</v>
      </c>
      <c r="I19" s="100">
        <f>ROUND(SUMIF(сф!$C:$C,$D19,сф!$E:$E)/1000,1)</f>
        <v>335.6</v>
      </c>
      <c r="J19" s="99">
        <f t="shared" si="2"/>
        <v>7182.7</v>
      </c>
      <c r="K19" s="100">
        <f>ROUND(SUMIF(зф!$C:$C,$D19,зф!$F:$F)/1000,1)</f>
        <v>6857.9</v>
      </c>
      <c r="L19" s="100">
        <f>ROUND(SUMIF(сф!$C:$C,$D19,сф!$F:$F)/1000,1)</f>
        <v>324.8</v>
      </c>
      <c r="M19" s="99">
        <f>ROUND(SUMIF(зф!$C:$C,$D19,зф!$G:$G)/1000,1)</f>
        <v>6857.9</v>
      </c>
      <c r="N19" s="99">
        <f t="shared" si="3"/>
        <v>7132.7000000000007</v>
      </c>
      <c r="O19" s="100">
        <f>ROUND(SUMIF(зф!$C:$C,$D19,зф!$J:$J)/1000,1)</f>
        <v>6823.6</v>
      </c>
      <c r="P19" s="100">
        <f>ROUND(SUMIF(сф!$C:$C,$D19,сф!$J:$J)/1000,1)</f>
        <v>309.10000000000002</v>
      </c>
      <c r="Q19" s="101">
        <f t="shared" si="8"/>
        <v>99.303882940955361</v>
      </c>
      <c r="R19" s="101">
        <f t="shared" si="9"/>
        <v>99.499846891905705</v>
      </c>
      <c r="S19" s="101">
        <f t="shared" si="10"/>
        <v>95.166256157635473</v>
      </c>
      <c r="T19" s="107">
        <f t="shared" si="4"/>
        <v>46598.869985990495</v>
      </c>
      <c r="Y19" s="87">
        <f>ROUND(SUMIFS(Z2M_2_445!$G:$G,Z2M_2_445!$E:$E,9102,Z2M_2_445!$C:$C,$D19)/1000,1)-K19</f>
        <v>0</v>
      </c>
      <c r="Z19" s="87">
        <f>IF(LEFT(TEXT(D19,"0000"),1)=9,ROUND(SUMIFS(Z2M_2_445!$J:$J,Z2M_2_445!$E:$E,9102,Z2M_2_445!$C:$C,$D19)/1000,1)-L19,ROUND(SUMIFS(Z2M_2_445!$K:$K,Z2M_2_445!$E:$E,9102,Z2M_2_445!$C:$C,$D19)/1000,1)-L19)</f>
        <v>0</v>
      </c>
      <c r="AA19" s="87"/>
      <c r="AB19" s="87"/>
      <c r="AC19" s="87">
        <f>ROUND(SUMIFS(Z2M_2_445!$I:$I,Z2M_2_445!$E:$E,9102,Z2M_2_445!$C:$C,$D19)/1000,1)-O19</f>
        <v>0</v>
      </c>
      <c r="AD19" s="87">
        <f>ROUND(SUMIFS(Z2M_2_445!$L:$L,Z2M_2_445!$E:$E,9102,Z2M_2_445!$C:$C,$D19)/1000,1)-P19</f>
        <v>0</v>
      </c>
    </row>
    <row r="20" spans="1:30" x14ac:dyDescent="0.3">
      <c r="A20" s="94">
        <f t="shared" si="5"/>
        <v>12</v>
      </c>
      <c r="B20" s="94" t="b">
        <f>ISERROR(VLOOKUP(D20,КПКВ00!A:B,1,FALSE))</f>
        <v>1</v>
      </c>
      <c r="C20" s="94">
        <f t="shared" si="6"/>
        <v>0</v>
      </c>
      <c r="D20" s="94">
        <f>INDEX(КПКВ_1!D:E,A20,1)</f>
        <v>1162</v>
      </c>
      <c r="E20" s="97" t="str">
        <f>INDEX(КПКВ_1!D:E,A20,2)</f>
        <v>Інші програми та заходи у сфері освіти</v>
      </c>
      <c r="F20" s="98">
        <f t="shared" si="7"/>
        <v>1162</v>
      </c>
      <c r="G20" s="99">
        <f t="shared" si="1"/>
        <v>18.100000000000001</v>
      </c>
      <c r="H20" s="100">
        <f>ROUND(SUMIF(зф!$C:$C,$D20,зф!$E:$E)/1000,1)</f>
        <v>18.100000000000001</v>
      </c>
      <c r="I20" s="100">
        <f>ROUND(SUMIF(сф!$C:$C,$D20,сф!$E:$E)/1000,1)</f>
        <v>0</v>
      </c>
      <c r="J20" s="99">
        <f t="shared" si="2"/>
        <v>18.100000000000001</v>
      </c>
      <c r="K20" s="100">
        <f>ROUND(SUMIF(зф!$C:$C,$D20,зф!$F:$F)/1000,1)</f>
        <v>18.100000000000001</v>
      </c>
      <c r="L20" s="100">
        <f>ROUND(SUMIF(сф!$C:$C,$D20,сф!$F:$F)/1000,1)</f>
        <v>0</v>
      </c>
      <c r="M20" s="99">
        <f>ROUND(SUMIF(зф!$C:$C,$D20,зф!$G:$G)/1000,1)</f>
        <v>18.100000000000001</v>
      </c>
      <c r="N20" s="99">
        <f t="shared" si="3"/>
        <v>10.9</v>
      </c>
      <c r="O20" s="100">
        <f>ROUND(SUMIF(зф!$C:$C,$D20,зф!$J:$J)/1000,1)</f>
        <v>10.9</v>
      </c>
      <c r="P20" s="100">
        <f>ROUND(SUMIF(сф!$C:$C,$D20,сф!$J:$J)/1000,1)</f>
        <v>0</v>
      </c>
      <c r="Q20" s="101">
        <f t="shared" si="8"/>
        <v>60.220994475138113</v>
      </c>
      <c r="R20" s="101">
        <f t="shared" si="9"/>
        <v>60.220994475138113</v>
      </c>
      <c r="S20" s="101">
        <f t="shared" si="10"/>
        <v>0</v>
      </c>
      <c r="T20" s="107">
        <f t="shared" si="4"/>
        <v>232.74198895027627</v>
      </c>
      <c r="Y20" s="87">
        <f>ROUND(SUMIFS(Z2M_2_445!$G:$G,Z2M_2_445!$E:$E,9102,Z2M_2_445!$C:$C,$D20)/1000,1)-K20</f>
        <v>0</v>
      </c>
      <c r="Z20" s="87">
        <f>IF(LEFT(TEXT(D20,"0000"),1)=9,ROUND(SUMIFS(Z2M_2_445!$J:$J,Z2M_2_445!$E:$E,9102,Z2M_2_445!$C:$C,$D20)/1000,1)-L20,ROUND(SUMIFS(Z2M_2_445!$K:$K,Z2M_2_445!$E:$E,9102,Z2M_2_445!$C:$C,$D20)/1000,1)-L20)</f>
        <v>0</v>
      </c>
      <c r="AA20" s="87"/>
      <c r="AB20" s="87"/>
      <c r="AC20" s="87">
        <f>ROUND(SUMIFS(Z2M_2_445!$I:$I,Z2M_2_445!$E:$E,9102,Z2M_2_445!$C:$C,$D20)/1000,1)-O20</f>
        <v>0</v>
      </c>
      <c r="AD20" s="87">
        <f>ROUND(SUMIFS(Z2M_2_445!$L:$L,Z2M_2_445!$E:$E,9102,Z2M_2_445!$C:$C,$D20)/1000,1)-P20</f>
        <v>0</v>
      </c>
    </row>
    <row r="21" spans="1:30" x14ac:dyDescent="0.3">
      <c r="A21" s="94">
        <f t="shared" si="5"/>
        <v>13</v>
      </c>
      <c r="B21" s="94" t="b">
        <f>ISERROR(VLOOKUP(D21,КПКВ00!A:B,1,FALSE))</f>
        <v>1</v>
      </c>
      <c r="C21" s="94">
        <f t="shared" si="6"/>
        <v>0</v>
      </c>
      <c r="D21" s="94">
        <f>INDEX(КПКВ_1!D:E,A21,1)</f>
        <v>1170</v>
      </c>
      <c r="E21" s="97" t="str">
        <f>INDEX(КПКВ_1!D:E,A21,2)</f>
        <v>Забезпечення діяльності інклюзивно-ресурсних центрів</v>
      </c>
      <c r="F21" s="98">
        <f t="shared" si="7"/>
        <v>1170</v>
      </c>
      <c r="G21" s="99">
        <f t="shared" si="1"/>
        <v>1398.9</v>
      </c>
      <c r="H21" s="100">
        <f>ROUND(SUMIF(зф!$C:$C,$D21,зф!$E:$E)/1000,1)</f>
        <v>1398.9</v>
      </c>
      <c r="I21" s="100">
        <f>ROUND(SUMIF(сф!$C:$C,$D21,сф!$E:$E)/1000,1)</f>
        <v>0</v>
      </c>
      <c r="J21" s="99">
        <f t="shared" si="2"/>
        <v>1331.4</v>
      </c>
      <c r="K21" s="100">
        <f>ROUND(SUMIF(зф!$C:$C,$D21,зф!$F:$F)/1000,1)</f>
        <v>1331.4</v>
      </c>
      <c r="L21" s="100">
        <f>ROUND(SUMIF(сф!$C:$C,$D21,сф!$F:$F)/1000,1)</f>
        <v>0</v>
      </c>
      <c r="M21" s="99">
        <f>ROUND(SUMIF(зф!$C:$C,$D21,зф!$G:$G)/1000,1)</f>
        <v>1331.4</v>
      </c>
      <c r="N21" s="99">
        <f t="shared" si="3"/>
        <v>674.3</v>
      </c>
      <c r="O21" s="100">
        <f>ROUND(SUMIF(зф!$C:$C,$D21,зф!$J:$J)/1000,1)</f>
        <v>674.3</v>
      </c>
      <c r="P21" s="100">
        <f>ROUND(SUMIF(сф!$C:$C,$D21,сф!$J:$J)/1000,1)</f>
        <v>0</v>
      </c>
      <c r="Q21" s="101">
        <f t="shared" si="8"/>
        <v>50.645936608081712</v>
      </c>
      <c r="R21" s="101">
        <f t="shared" si="9"/>
        <v>50.645936608081712</v>
      </c>
      <c r="S21" s="101">
        <f t="shared" si="10"/>
        <v>0</v>
      </c>
      <c r="T21" s="107">
        <f t="shared" si="4"/>
        <v>8241.8918732161637</v>
      </c>
      <c r="Y21" s="87">
        <f>ROUND(SUMIFS(Z2M_2_445!$G:$G,Z2M_2_445!$E:$E,9102,Z2M_2_445!$C:$C,$D21)/1000,1)-K21</f>
        <v>0</v>
      </c>
      <c r="Z21" s="87">
        <f>IF(LEFT(TEXT(D21,"0000"),1)=9,ROUND(SUMIFS(Z2M_2_445!$J:$J,Z2M_2_445!$E:$E,9102,Z2M_2_445!$C:$C,$D21)/1000,1)-L21,ROUND(SUMIFS(Z2M_2_445!$K:$K,Z2M_2_445!$E:$E,9102,Z2M_2_445!$C:$C,$D21)/1000,1)-L21)</f>
        <v>0</v>
      </c>
      <c r="AA21" s="87"/>
      <c r="AB21" s="87"/>
      <c r="AC21" s="87">
        <f>ROUND(SUMIFS(Z2M_2_445!$I:$I,Z2M_2_445!$E:$E,9102,Z2M_2_445!$C:$C,$D21)/1000,1)-O21</f>
        <v>0</v>
      </c>
      <c r="AD21" s="87">
        <f>ROUND(SUMIFS(Z2M_2_445!$L:$L,Z2M_2_445!$E:$E,9102,Z2M_2_445!$C:$C,$D21)/1000,1)-P21</f>
        <v>0</v>
      </c>
    </row>
    <row r="22" spans="1:30" x14ac:dyDescent="0.3">
      <c r="A22" s="94">
        <f t="shared" si="5"/>
        <v>14</v>
      </c>
      <c r="B22" s="94" t="b">
        <f>ISERROR(VLOOKUP(D22,КПКВ00!A:B,1,FALSE))</f>
        <v>0</v>
      </c>
      <c r="C22" s="94">
        <f t="shared" si="6"/>
        <v>1</v>
      </c>
      <c r="D22" s="94">
        <f>INDEX(КПКВ_1!D:E,A22,1)</f>
        <v>2000</v>
      </c>
      <c r="E22" s="97" t="str">
        <f>INDEX(КПКВ_1!D:E,A22,2)</f>
        <v>Охорона здоров`я</v>
      </c>
      <c r="F22" s="98">
        <f t="shared" si="7"/>
        <v>2000</v>
      </c>
      <c r="G22" s="99">
        <f t="shared" si="1"/>
        <v>14484.8</v>
      </c>
      <c r="H22" s="100">
        <f>ROUND(SUMIF(зф!$C:$C,$D22,зф!$E:$E)/1000,1)</f>
        <v>14484.8</v>
      </c>
      <c r="I22" s="100">
        <f>ROUND(SUMIF(сф!$C:$C,$D22,сф!$E:$E)/1000,1)</f>
        <v>0</v>
      </c>
      <c r="J22" s="99">
        <f t="shared" si="2"/>
        <v>20148.400000000001</v>
      </c>
      <c r="K22" s="100">
        <f>ROUND(SUMIF(зф!$C:$C,$D22,зф!$F:$F)/1000,1)</f>
        <v>19600</v>
      </c>
      <c r="L22" s="100">
        <f>ROUND(SUMIF(сф!$C:$C,$D22,сф!$F:$F)/1000,1)</f>
        <v>548.4</v>
      </c>
      <c r="M22" s="99">
        <f>ROUND(SUMIF(зф!$C:$C,$D22,зф!$G:$G)/1000,1)</f>
        <v>19600</v>
      </c>
      <c r="N22" s="99">
        <f t="shared" si="3"/>
        <v>20116.8</v>
      </c>
      <c r="O22" s="100">
        <f>ROUND(SUMIF(зф!$C:$C,$D22,зф!$J:$J)/1000,1)</f>
        <v>19589</v>
      </c>
      <c r="P22" s="100">
        <f>ROUND(SUMIF(сф!$C:$C,$D22,сф!$J:$J)/1000,1)+0.1</f>
        <v>527.80000000000007</v>
      </c>
      <c r="Q22" s="101">
        <f t="shared" si="8"/>
        <v>99.843163725159314</v>
      </c>
      <c r="R22" s="101">
        <f t="shared" si="9"/>
        <v>99.943877551020407</v>
      </c>
      <c r="S22" s="101">
        <f t="shared" si="10"/>
        <v>96.24361779722831</v>
      </c>
      <c r="T22" s="107">
        <f t="shared" si="4"/>
        <v>129396.03065907341</v>
      </c>
      <c r="U22" s="117"/>
      <c r="V22" s="117"/>
      <c r="W22" s="117"/>
      <c r="X22" s="117"/>
      <c r="Y22" s="127">
        <f>ROUND(SUMIFS(Z2M_2_445!$G:$G,Z2M_2_445!$E:$E,9102,Z2M_2_445!$C:$C,$D22)/1000,1)-K22</f>
        <v>0</v>
      </c>
      <c r="Z22" s="127">
        <f>IF(LEFT(TEXT(D22,"0000"),1)=9,ROUND(SUMIFS(Z2M_2_445!$J:$J,Z2M_2_445!$E:$E,9102,Z2M_2_445!$C:$C,$D22)/1000,1)-L22,ROUND(SUMIFS(Z2M_2_445!$K:$K,Z2M_2_445!$E:$E,9102,Z2M_2_445!$C:$C,$D22)/1000,1)-L22)</f>
        <v>0</v>
      </c>
      <c r="AA22" s="127"/>
      <c r="AB22" s="127"/>
      <c r="AC22" s="127">
        <f>ROUND(SUMIFS(Z2M_2_445!$I:$I,Z2M_2_445!$E:$E,9102,Z2M_2_445!$C:$C,$D22)/1000,1)-O22</f>
        <v>0</v>
      </c>
      <c r="AD22" s="127">
        <f>ROUND(SUMIFS(Z2M_2_445!$L:$L,Z2M_2_445!$E:$E,9102,Z2M_2_445!$C:$C,$D22)/1000,1)-P22</f>
        <v>-0.10000000000002274</v>
      </c>
    </row>
    <row r="23" spans="1:30" x14ac:dyDescent="0.3">
      <c r="A23" s="94">
        <f t="shared" si="5"/>
        <v>15</v>
      </c>
      <c r="B23" s="94" t="b">
        <f>ISERROR(VLOOKUP(D23,КПКВ00!A:B,1,FALSE))</f>
        <v>1</v>
      </c>
      <c r="C23" s="94">
        <f t="shared" si="6"/>
        <v>0</v>
      </c>
      <c r="D23" s="94">
        <f>INDEX(КПКВ_1!D:E,A23,1)</f>
        <v>2010</v>
      </c>
      <c r="E23" s="97" t="str">
        <f>INDEX(КПКВ_1!D:E,A23,2)</f>
        <v>Багатопрофільна стаціонарна медична допомога населенню</v>
      </c>
      <c r="F23" s="98">
        <f t="shared" si="7"/>
        <v>2010</v>
      </c>
      <c r="G23" s="99">
        <f t="shared" si="1"/>
        <v>11376.2</v>
      </c>
      <c r="H23" s="100">
        <f>ROUND(SUMIF(зф!$C:$C,$D23,зф!$E:$E)/1000,1)</f>
        <v>11376.2</v>
      </c>
      <c r="I23" s="100">
        <f>ROUND(SUMIF(сф!$C:$C,$D23,сф!$E:$E)/1000,1)</f>
        <v>0</v>
      </c>
      <c r="J23" s="99">
        <f t="shared" si="2"/>
        <v>13867</v>
      </c>
      <c r="K23" s="100">
        <f>ROUND(SUMIF(зф!$C:$C,$D23,зф!$F:$F)/1000,1)</f>
        <v>13728.7</v>
      </c>
      <c r="L23" s="100">
        <f>ROUND(SUMIF(сф!$C:$C,$D23,сф!$F:$F)/1000,1)</f>
        <v>138.30000000000001</v>
      </c>
      <c r="M23" s="99">
        <f>ROUND(SUMIF(зф!$C:$C,$D23,зф!$G:$G)/1000,1)</f>
        <v>13728.7</v>
      </c>
      <c r="N23" s="99">
        <f t="shared" si="3"/>
        <v>13849.800000000001</v>
      </c>
      <c r="O23" s="100">
        <f>ROUND(SUMIF(зф!$C:$C,$D23,зф!$J:$J)/1000,1)</f>
        <v>13728.7</v>
      </c>
      <c r="P23" s="100">
        <f>ROUND(SUMIF(сф!$C:$C,$D23,сф!$J:$J)/1000,1)</f>
        <v>121.1</v>
      </c>
      <c r="Q23" s="101">
        <f t="shared" si="8"/>
        <v>99.87596452008367</v>
      </c>
      <c r="R23" s="101">
        <f t="shared" si="9"/>
        <v>100</v>
      </c>
      <c r="S23" s="101">
        <f t="shared" si="10"/>
        <v>87.563268257411423</v>
      </c>
      <c r="T23" s="107">
        <f>SUM(G23:S23)</f>
        <v>92202.139232777496</v>
      </c>
      <c r="Y23" s="87">
        <f>ROUND(SUMIFS(Z2M_2_445!$G:$G,Z2M_2_445!$E:$E,9102,Z2M_2_445!$C:$C,$D23)/1000,1)-K23</f>
        <v>0</v>
      </c>
      <c r="Z23" s="87">
        <f>IF(LEFT(TEXT(D23,"0000"),1)=9,ROUND(SUMIFS(Z2M_2_445!$J:$J,Z2M_2_445!$E:$E,9102,Z2M_2_445!$C:$C,$D23)/1000,1)-L23,ROUND(SUMIFS(Z2M_2_445!$K:$K,Z2M_2_445!$E:$E,9102,Z2M_2_445!$C:$C,$D23)/1000,1)-L23)</f>
        <v>0</v>
      </c>
      <c r="AA23" s="87"/>
      <c r="AB23" s="87"/>
      <c r="AC23" s="87">
        <f>ROUND(SUMIFS(Z2M_2_445!$I:$I,Z2M_2_445!$E:$E,9102,Z2M_2_445!$C:$C,$D23)/1000,1)-O23</f>
        <v>0</v>
      </c>
      <c r="AD23" s="87">
        <f>ROUND(SUMIFS(Z2M_2_445!$L:$L,Z2M_2_445!$E:$E,9102,Z2M_2_445!$C:$C,$D23)/1000,1)-P23</f>
        <v>0</v>
      </c>
    </row>
    <row r="24" spans="1:30" ht="28.8" x14ac:dyDescent="0.3">
      <c r="A24" s="94">
        <f t="shared" si="5"/>
        <v>16</v>
      </c>
      <c r="B24" s="94" t="b">
        <f>ISERROR(VLOOKUP(D24,КПКВ00!A:B,1,FALSE))</f>
        <v>1</v>
      </c>
      <c r="C24" s="94">
        <f t="shared" si="6"/>
        <v>0</v>
      </c>
      <c r="D24" s="94">
        <f>INDEX(КПКВ_1!D:E,A24,1)</f>
        <v>2111</v>
      </c>
      <c r="E24" s="97" t="str">
        <f>INDEX(КПКВ_1!D:E,A24,2)</f>
        <v>Первинна медична допомога населенню, що надається центрами первинної медичної (медико-санітарної) допомоги</v>
      </c>
      <c r="F24" s="98">
        <f t="shared" si="7"/>
        <v>2111</v>
      </c>
      <c r="G24" s="99">
        <f t="shared" si="1"/>
        <v>2936.9</v>
      </c>
      <c r="H24" s="100">
        <f>ROUND(SUMIF(зф!$C:$C,$D24,зф!$E:$E)/1000,1)</f>
        <v>2936.9</v>
      </c>
      <c r="I24" s="100">
        <f>ROUND(SUMIF(сф!$C:$C,$D24,сф!$E:$E)/1000,1)</f>
        <v>0</v>
      </c>
      <c r="J24" s="99">
        <f t="shared" si="2"/>
        <v>5538</v>
      </c>
      <c r="K24" s="100">
        <f>ROUND(SUMIF(зф!$C:$C,$D24,зф!$F:$F)/1000,1)</f>
        <v>5127.8999999999996</v>
      </c>
      <c r="L24" s="100">
        <f>ROUND(SUMIF(сф!$C:$C,$D24,сф!$F:$F)/1000,1)</f>
        <v>410.1</v>
      </c>
      <c r="M24" s="99">
        <f>ROUND(SUMIF(зф!$C:$C,$D24,зф!$G:$G)/1000,1)</f>
        <v>5127.8999999999996</v>
      </c>
      <c r="N24" s="99">
        <f t="shared" si="3"/>
        <v>5523.5999999999995</v>
      </c>
      <c r="O24" s="100">
        <f>ROUND(SUMIF(зф!$C:$C,$D24,зф!$J:$J)/1000,1)</f>
        <v>5116.8999999999996</v>
      </c>
      <c r="P24" s="100">
        <f>ROUND(SUMIF(сф!$C:$C,$D24,сф!$J:$J)/1000,1)</f>
        <v>406.7</v>
      </c>
      <c r="Q24" s="101">
        <f t="shared" si="8"/>
        <v>99.73997833152761</v>
      </c>
      <c r="R24" s="101">
        <f t="shared" si="9"/>
        <v>99.785487236490567</v>
      </c>
      <c r="S24" s="101">
        <f t="shared" si="10"/>
        <v>99.170933918556443</v>
      </c>
      <c r="T24" s="107">
        <f t="shared" si="4"/>
        <v>33423.596399486567</v>
      </c>
      <c r="Y24" s="87">
        <f>ROUND(SUMIFS(Z2M_2_445!$G:$G,Z2M_2_445!$E:$E,9102,Z2M_2_445!$C:$C,$D24)/1000,1)-K24</f>
        <v>0</v>
      </c>
      <c r="Z24" s="87">
        <f>IF(LEFT(TEXT(D24,"0000"),1)=9,ROUND(SUMIFS(Z2M_2_445!$J:$J,Z2M_2_445!$E:$E,9102,Z2M_2_445!$C:$C,$D24)/1000,1)-L24,ROUND(SUMIFS(Z2M_2_445!$K:$K,Z2M_2_445!$E:$E,9102,Z2M_2_445!$C:$C,$D24)/1000,1)-L24)</f>
        <v>0</v>
      </c>
      <c r="AA24" s="87"/>
      <c r="AB24" s="87"/>
      <c r="AC24" s="87">
        <f>ROUND(SUMIFS(Z2M_2_445!$I:$I,Z2M_2_445!$E:$E,9102,Z2M_2_445!$C:$C,$D24)/1000,1)-O24</f>
        <v>0</v>
      </c>
      <c r="AD24" s="87">
        <f>ROUND(SUMIFS(Z2M_2_445!$L:$L,Z2M_2_445!$E:$E,9102,Z2M_2_445!$C:$C,$D24)/1000,1)-P24</f>
        <v>0</v>
      </c>
    </row>
    <row r="25" spans="1:30" ht="28.8" x14ac:dyDescent="0.3">
      <c r="A25" s="94">
        <f t="shared" si="5"/>
        <v>17</v>
      </c>
      <c r="B25" s="94" t="b">
        <f>ISERROR(VLOOKUP(D25,КПКВ00!A:B,1,FALSE))</f>
        <v>1</v>
      </c>
      <c r="C25" s="94">
        <f t="shared" si="6"/>
        <v>0</v>
      </c>
      <c r="D25" s="94">
        <f>INDEX(КПКВ_1!D:E,A25,1)</f>
        <v>2144</v>
      </c>
      <c r="E25" s="97" t="str">
        <f>INDEX(КПКВ_1!D:E,A25,2)</f>
        <v>Централізовані заходи з лікування хворих на цукровий та нецукровий діабет</v>
      </c>
      <c r="F25" s="98">
        <f t="shared" si="7"/>
        <v>2144</v>
      </c>
      <c r="G25" s="99">
        <f t="shared" si="1"/>
        <v>171.7</v>
      </c>
      <c r="H25" s="100">
        <f>ROUND(SUMIF(зф!$C:$C,$D25,зф!$E:$E)/1000,1)</f>
        <v>171.7</v>
      </c>
      <c r="I25" s="100">
        <f>ROUND(SUMIF(сф!$C:$C,$D25,сф!$E:$E)/1000,1)</f>
        <v>0</v>
      </c>
      <c r="J25" s="99">
        <f t="shared" si="2"/>
        <v>743.4</v>
      </c>
      <c r="K25" s="100">
        <f>ROUND(SUMIF(зф!$C:$C,$D25,зф!$F:$F)/1000,1)</f>
        <v>743.4</v>
      </c>
      <c r="L25" s="100">
        <f>ROUND(SUMIF(сф!$C:$C,$D25,сф!$F:$F)/1000,1)</f>
        <v>0</v>
      </c>
      <c r="M25" s="99">
        <f>ROUND(SUMIF(зф!$C:$C,$D25,зф!$G:$G)/1000,1)</f>
        <v>743.4</v>
      </c>
      <c r="N25" s="99">
        <f t="shared" si="3"/>
        <v>743.4</v>
      </c>
      <c r="O25" s="100">
        <f>ROUND(SUMIF(зф!$C:$C,$D25,зф!$J:$J)/1000,1)</f>
        <v>743.4</v>
      </c>
      <c r="P25" s="100">
        <f>ROUND(SUMIF(сф!$C:$C,$D25,сф!$J:$J)/1000,1)</f>
        <v>0</v>
      </c>
      <c r="Q25" s="101">
        <f t="shared" si="8"/>
        <v>100</v>
      </c>
      <c r="R25" s="101">
        <f t="shared" si="9"/>
        <v>100</v>
      </c>
      <c r="S25" s="101">
        <f t="shared" si="10"/>
        <v>0</v>
      </c>
      <c r="T25" s="107">
        <f t="shared" si="4"/>
        <v>4260.3999999999996</v>
      </c>
      <c r="Y25" s="87">
        <f>ROUND(SUMIFS(Z2M_2_445!$G:$G,Z2M_2_445!$E:$E,9102,Z2M_2_445!$C:$C,$D25)/1000,1)-K25</f>
        <v>0</v>
      </c>
      <c r="Z25" s="87">
        <f>IF(LEFT(TEXT(D25,"0000"),1)=9,ROUND(SUMIFS(Z2M_2_445!$J:$J,Z2M_2_445!$E:$E,9102,Z2M_2_445!$C:$C,$D25)/1000,1)-L25,ROUND(SUMIFS(Z2M_2_445!$K:$K,Z2M_2_445!$E:$E,9102,Z2M_2_445!$C:$C,$D25)/1000,1)-L25)</f>
        <v>0</v>
      </c>
      <c r="AA25" s="87"/>
      <c r="AB25" s="87"/>
      <c r="AC25" s="87">
        <f>ROUND(SUMIFS(Z2M_2_445!$I:$I,Z2M_2_445!$E:$E,9102,Z2M_2_445!$C:$C,$D25)/1000,1)-O25</f>
        <v>0</v>
      </c>
      <c r="AD25" s="87">
        <f>ROUND(SUMIFS(Z2M_2_445!$L:$L,Z2M_2_445!$E:$E,9102,Z2M_2_445!$C:$C,$D25)/1000,1)-P25</f>
        <v>0</v>
      </c>
    </row>
    <row r="26" spans="1:30" ht="28.8" hidden="1" x14ac:dyDescent="0.3">
      <c r="A26" s="94">
        <f t="shared" si="5"/>
        <v>18</v>
      </c>
      <c r="B26" s="94" t="b">
        <f>ISERROR(VLOOKUP(D26,КПКВ00!A:B,1,FALSE))</f>
        <v>1</v>
      </c>
      <c r="C26" s="94">
        <f t="shared" si="6"/>
        <v>0</v>
      </c>
      <c r="D26" s="94">
        <f>INDEX(КПКВ_1!D:E,A26,1)</f>
        <v>2146</v>
      </c>
      <c r="E26" s="97" t="str">
        <f>INDEX(КПКВ_1!D:E,A26,2)</f>
        <v>Відшкодування вартості лікарських засобів для лікування окремих захворювань</v>
      </c>
      <c r="F26" s="98">
        <f t="shared" si="7"/>
        <v>2146</v>
      </c>
      <c r="G26" s="99">
        <f t="shared" si="1"/>
        <v>0</v>
      </c>
      <c r="H26" s="100">
        <f>ROUND(SUMIF(зф!$C:$C,$D26,зф!$E:$E)/1000,1)</f>
        <v>0</v>
      </c>
      <c r="I26" s="100">
        <f>ROUND(SUMIF(сф!$C:$C,$D26,сф!$E:$E)/1000,1)</f>
        <v>0</v>
      </c>
      <c r="J26" s="99">
        <f t="shared" si="2"/>
        <v>0</v>
      </c>
      <c r="K26" s="100">
        <f>ROUND(SUMIF(зф!$C:$C,$D26,зф!$F:$F)/1000,1)</f>
        <v>0</v>
      </c>
      <c r="L26" s="100">
        <f>ROUND(SUMIF(сф!$C:$C,$D26,сф!$F:$F)/1000,1)</f>
        <v>0</v>
      </c>
      <c r="M26" s="99">
        <f>ROUND(SUMIF(зф!$C:$C,$D26,зф!$G:$G)/1000,1)</f>
        <v>0</v>
      </c>
      <c r="N26" s="99">
        <f t="shared" si="3"/>
        <v>0</v>
      </c>
      <c r="O26" s="100">
        <f>ROUND(SUMIF(зф!$C:$C,$D26,зф!$J:$J)/1000,1)</f>
        <v>0</v>
      </c>
      <c r="P26" s="100">
        <f>ROUND(SUMIF(сф!$C:$C,$D26,сф!$J:$J)/1000,1)</f>
        <v>0</v>
      </c>
      <c r="Q26" s="101">
        <f t="shared" si="8"/>
        <v>0</v>
      </c>
      <c r="R26" s="101">
        <f t="shared" si="9"/>
        <v>0</v>
      </c>
      <c r="S26" s="101">
        <f t="shared" si="10"/>
        <v>0</v>
      </c>
      <c r="T26" s="107">
        <f t="shared" si="4"/>
        <v>0</v>
      </c>
      <c r="Y26" s="87">
        <f>ROUND(SUMIFS(Z2M_2_445!$G:$G,Z2M_2_445!$E:$E,9102,Z2M_2_445!$C:$C,$D26)/1000,1)-K26</f>
        <v>0</v>
      </c>
      <c r="Z26" s="87">
        <f>IF(LEFT(TEXT(D26,"0000"),1)=9,ROUND(SUMIFS(Z2M_2_445!$J:$J,Z2M_2_445!$E:$E,9102,Z2M_2_445!$C:$C,$D26)/1000,1)-L26,ROUND(SUMIFS(Z2M_2_445!$K:$K,Z2M_2_445!$E:$E,9102,Z2M_2_445!$C:$C,$D26)/1000,1)-L26)</f>
        <v>0</v>
      </c>
      <c r="AA26" s="87"/>
      <c r="AB26" s="87"/>
      <c r="AC26" s="87">
        <f>ROUND(SUMIFS(Z2M_2_445!$I:$I,Z2M_2_445!$E:$E,9102,Z2M_2_445!$C:$C,$D26)/1000,1)-O26</f>
        <v>0</v>
      </c>
      <c r="AD26" s="87">
        <f>ROUND(SUMIFS(Z2M_2_445!$L:$L,Z2M_2_445!$E:$E,9102,Z2M_2_445!$C:$C,$D26)/1000,1)-P26</f>
        <v>0</v>
      </c>
    </row>
    <row r="27" spans="1:30" x14ac:dyDescent="0.3">
      <c r="A27" s="94">
        <f t="shared" si="5"/>
        <v>19</v>
      </c>
      <c r="B27" s="94" t="b">
        <f>ISERROR(VLOOKUP(D27,КПКВ00!A:B,1,FALSE))</f>
        <v>0</v>
      </c>
      <c r="C27" s="94">
        <f t="shared" si="6"/>
        <v>1</v>
      </c>
      <c r="D27" s="94">
        <f>INDEX(КПКВ_1!D:E,A27,1)</f>
        <v>3000</v>
      </c>
      <c r="E27" s="97" t="str">
        <f>INDEX(КПКВ_1!D:E,A27,2)</f>
        <v>Соціальний захист та соціальне забезпечення</v>
      </c>
      <c r="F27" s="98">
        <f t="shared" si="7"/>
        <v>3000</v>
      </c>
      <c r="G27" s="99">
        <f t="shared" si="1"/>
        <v>8796</v>
      </c>
      <c r="H27" s="100">
        <f>ROUND(SUMIF(зф!$C:$C,$D27,зф!$E:$E)/1000,1)</f>
        <v>8328</v>
      </c>
      <c r="I27" s="100">
        <f>ROUND(SUMIF(сф!$C:$C,$D27,сф!$E:$E)/1000,1)</f>
        <v>468</v>
      </c>
      <c r="J27" s="99">
        <f t="shared" si="2"/>
        <v>11232.099999999999</v>
      </c>
      <c r="K27" s="100">
        <f>ROUND(SUMIF(зф!$C:$C,$D27,зф!$F:$F)/1000,1)-0.1</f>
        <v>10349.699999999999</v>
      </c>
      <c r="L27" s="100">
        <f>ROUND(SUMIF(сф!$C:$C,$D27,сф!$F:$F)/1000,1)</f>
        <v>882.4</v>
      </c>
      <c r="M27" s="99">
        <f>ROUND(SUMIF(зф!$C:$C,$D27,зф!$G:$G)/1000,1)-0.1</f>
        <v>10349.699999999999</v>
      </c>
      <c r="N27" s="99">
        <f t="shared" si="3"/>
        <v>10654.6</v>
      </c>
      <c r="O27" s="100">
        <f>ROUND(SUMIF(зф!$C:$C,$D27,зф!$J:$J)/1000,1)+0.2</f>
        <v>9876.2000000000007</v>
      </c>
      <c r="P27" s="100">
        <f>ROUND(SUMIF(сф!$C:$C,$D27,сф!$J:$J)/1000,1)</f>
        <v>778.4</v>
      </c>
      <c r="Q27" s="101">
        <f t="shared" si="8"/>
        <v>94.858485946528276</v>
      </c>
      <c r="R27" s="101">
        <f t="shared" si="9"/>
        <v>95.424988163908154</v>
      </c>
      <c r="S27" s="101">
        <f t="shared" si="10"/>
        <v>88.213961922030819</v>
      </c>
      <c r="T27" s="107">
        <f t="shared" si="4"/>
        <v>71993.597436032462</v>
      </c>
      <c r="U27" s="117"/>
      <c r="V27" s="117"/>
      <c r="W27" s="117"/>
      <c r="X27" s="117"/>
      <c r="Y27" s="127">
        <f>ROUND(SUMIFS(Z2M_2_445!$G:$G,Z2M_2_445!$E:$E,9102,Z2M_2_445!$C:$C,$D27)/1000,1)-K27</f>
        <v>0.1000000000003638</v>
      </c>
      <c r="Z27" s="127">
        <f>IF(LEFT(TEXT(D27,"0000"),1)=9,ROUND(SUMIFS(Z2M_2_445!$J:$J,Z2M_2_445!$E:$E,9102,Z2M_2_445!$C:$C,$D27)/1000,1)-L27,ROUND(SUMIFS(Z2M_2_445!$K:$K,Z2M_2_445!$E:$E,9102,Z2M_2_445!$C:$C,$D27)/1000,1)-L27)</f>
        <v>0</v>
      </c>
      <c r="AA27" s="127"/>
      <c r="AB27" s="127"/>
      <c r="AC27" s="127">
        <f>ROUND(SUMIFS(Z2M_2_445!$I:$I,Z2M_2_445!$E:$E,9102,Z2M_2_445!$C:$C,$D27)/1000,1)-O27</f>
        <v>-0.2000000000007276</v>
      </c>
      <c r="AD27" s="127">
        <f>ROUND(SUMIFS(Z2M_2_445!$L:$L,Z2M_2_445!$E:$E,9102,Z2M_2_445!$C:$C,$D27)/1000,1)-P27</f>
        <v>0</v>
      </c>
    </row>
    <row r="28" spans="1:30" ht="28.8" hidden="1" x14ac:dyDescent="0.3">
      <c r="A28" s="94">
        <f t="shared" si="5"/>
        <v>20</v>
      </c>
      <c r="B28" s="94" t="b">
        <f>ISERROR(VLOOKUP(D28,КПКВ00!A:B,1,FALSE))</f>
        <v>1</v>
      </c>
      <c r="C28" s="94">
        <f t="shared" si="6"/>
        <v>0</v>
      </c>
      <c r="D28" s="94">
        <f>INDEX(КПКВ_1!D:E,A28,1)</f>
        <v>3011</v>
      </c>
      <c r="E28" s="97" t="str">
        <f>INDEX(КПКВ_1!D:E,A28,2)</f>
        <v>Надання пільг на оплату житлово-комунальних послуг окремим категоріям громадян відповідно до законодавства</v>
      </c>
      <c r="F28" s="98">
        <f t="shared" si="7"/>
        <v>3011</v>
      </c>
      <c r="G28" s="99">
        <f t="shared" si="1"/>
        <v>0</v>
      </c>
      <c r="H28" s="100">
        <f>ROUND(SUMIF(зф!$C:$C,$D28,зф!$E:$E)/1000,1)</f>
        <v>0</v>
      </c>
      <c r="I28" s="100">
        <f>ROUND(SUMIF(сф!$C:$C,$D28,сф!$E:$E)/1000,1)</f>
        <v>0</v>
      </c>
      <c r="J28" s="99">
        <f t="shared" si="2"/>
        <v>0</v>
      </c>
      <c r="K28" s="100">
        <f>ROUND(SUMIF(зф!$C:$C,$D28,зф!$F:$F)/1000,1)</f>
        <v>0</v>
      </c>
      <c r="L28" s="100">
        <f>ROUND(SUMIF(сф!$C:$C,$D28,сф!$F:$F)/1000,1)</f>
        <v>0</v>
      </c>
      <c r="M28" s="99">
        <f>ROUND(SUMIF(зф!$C:$C,$D28,зф!$G:$G)/1000,1)</f>
        <v>0</v>
      </c>
      <c r="N28" s="99">
        <f t="shared" si="3"/>
        <v>0</v>
      </c>
      <c r="O28" s="100">
        <f>ROUND(SUMIF(зф!$C:$C,$D28,зф!$J:$J)/1000,1)</f>
        <v>0</v>
      </c>
      <c r="P28" s="100">
        <f>ROUND(SUMIF(сф!$C:$C,$D28,сф!$J:$J)/1000,1)</f>
        <v>0</v>
      </c>
      <c r="Q28" s="101">
        <f t="shared" si="8"/>
        <v>0</v>
      </c>
      <c r="R28" s="101">
        <f t="shared" si="9"/>
        <v>0</v>
      </c>
      <c r="S28" s="101">
        <f t="shared" si="10"/>
        <v>0</v>
      </c>
      <c r="T28" s="107">
        <f t="shared" si="4"/>
        <v>0</v>
      </c>
      <c r="Y28" s="87">
        <f>ROUND(SUMIFS(Z2M_2_445!$G:$G,Z2M_2_445!$E:$E,9102,Z2M_2_445!$C:$C,$D28)/1000,1)-K28</f>
        <v>0</v>
      </c>
      <c r="Z28" s="87">
        <f>IF(LEFT(TEXT(D28,"0000"),1)=9,ROUND(SUMIFS(Z2M_2_445!$J:$J,Z2M_2_445!$E:$E,9102,Z2M_2_445!$C:$C,$D28)/1000,1)-L28,ROUND(SUMIFS(Z2M_2_445!$K:$K,Z2M_2_445!$E:$E,9102,Z2M_2_445!$C:$C,$D28)/1000,1)-L28)</f>
        <v>0</v>
      </c>
      <c r="AA28" s="87"/>
      <c r="AB28" s="87"/>
      <c r="AC28" s="87">
        <f>ROUND(SUMIFS(Z2M_2_445!$I:$I,Z2M_2_445!$E:$E,9102,Z2M_2_445!$C:$C,$D28)/1000,1)-O28</f>
        <v>0</v>
      </c>
      <c r="AD28" s="87">
        <f>ROUND(SUMIFS(Z2M_2_445!$L:$L,Z2M_2_445!$E:$E,9102,Z2M_2_445!$C:$C,$D28)/1000,1)-P28</f>
        <v>0</v>
      </c>
    </row>
    <row r="29" spans="1:30" ht="28.8" hidden="1" x14ac:dyDescent="0.3">
      <c r="A29" s="94">
        <f t="shared" si="5"/>
        <v>21</v>
      </c>
      <c r="B29" s="94" t="b">
        <f>ISERROR(VLOOKUP(D29,КПКВ00!A:B,1,FALSE))</f>
        <v>1</v>
      </c>
      <c r="C29" s="94">
        <f t="shared" si="6"/>
        <v>0</v>
      </c>
      <c r="D29" s="94">
        <f>INDEX(КПКВ_1!D:E,A29,1)</f>
        <v>3012</v>
      </c>
      <c r="E29" s="97" t="str">
        <f>INDEX(КПКВ_1!D:E,A29,2)</f>
        <v>Надання субсидій населенню для відшкодування витрат на оплату житлово-комунальних послуг</v>
      </c>
      <c r="F29" s="98">
        <f t="shared" si="7"/>
        <v>3012</v>
      </c>
      <c r="G29" s="99">
        <f t="shared" si="1"/>
        <v>0</v>
      </c>
      <c r="H29" s="100">
        <f>ROUND(SUMIF(зф!$C:$C,$D29,зф!$E:$E)/1000,1)</f>
        <v>0</v>
      </c>
      <c r="I29" s="100">
        <f>ROUND(SUMIF(сф!$C:$C,$D29,сф!$E:$E)/1000,1)</f>
        <v>0</v>
      </c>
      <c r="J29" s="99">
        <f t="shared" si="2"/>
        <v>0</v>
      </c>
      <c r="K29" s="100">
        <f>ROUND(SUMIF(зф!$C:$C,$D29,зф!$F:$F)/1000,1)</f>
        <v>0</v>
      </c>
      <c r="L29" s="100">
        <f>ROUND(SUMIF(сф!$C:$C,$D29,сф!$F:$F)/1000,1)</f>
        <v>0</v>
      </c>
      <c r="M29" s="99">
        <f>ROUND(SUMIF(зф!$C:$C,$D29,зф!$G:$G)/1000,1)</f>
        <v>0</v>
      </c>
      <c r="N29" s="99">
        <f t="shared" si="3"/>
        <v>0</v>
      </c>
      <c r="O29" s="100">
        <f>ROUND(SUMIF(зф!$C:$C,$D29,зф!$J:$J)/1000,1)</f>
        <v>0</v>
      </c>
      <c r="P29" s="100">
        <f>ROUND(SUMIF(сф!$C:$C,$D29,сф!$J:$J)/1000,1)</f>
        <v>0</v>
      </c>
      <c r="Q29" s="101">
        <f t="shared" si="8"/>
        <v>0</v>
      </c>
      <c r="R29" s="101">
        <f t="shared" si="9"/>
        <v>0</v>
      </c>
      <c r="S29" s="101">
        <f t="shared" si="10"/>
        <v>0</v>
      </c>
      <c r="T29" s="107">
        <f t="shared" si="4"/>
        <v>0</v>
      </c>
      <c r="Y29" s="87">
        <f>ROUND(SUMIFS(Z2M_2_445!$G:$G,Z2M_2_445!$E:$E,9102,Z2M_2_445!$C:$C,$D29)/1000,1)-K29</f>
        <v>0</v>
      </c>
      <c r="Z29" s="87">
        <f>IF(LEFT(TEXT(D29,"0000"),1)=9,ROUND(SUMIFS(Z2M_2_445!$J:$J,Z2M_2_445!$E:$E,9102,Z2M_2_445!$C:$C,$D29)/1000,1)-L29,ROUND(SUMIFS(Z2M_2_445!$K:$K,Z2M_2_445!$E:$E,9102,Z2M_2_445!$C:$C,$D29)/1000,1)-L29)</f>
        <v>0</v>
      </c>
      <c r="AA29" s="87"/>
      <c r="AB29" s="87"/>
      <c r="AC29" s="87">
        <f>ROUND(SUMIFS(Z2M_2_445!$I:$I,Z2M_2_445!$E:$E,9102,Z2M_2_445!$C:$C,$D29)/1000,1)-O29</f>
        <v>0</v>
      </c>
      <c r="AD29" s="87">
        <f>ROUND(SUMIFS(Z2M_2_445!$L:$L,Z2M_2_445!$E:$E,9102,Z2M_2_445!$C:$C,$D29)/1000,1)-P29</f>
        <v>0</v>
      </c>
    </row>
    <row r="30" spans="1:30" ht="43.2" hidden="1" x14ac:dyDescent="0.3">
      <c r="A30" s="94">
        <f t="shared" si="5"/>
        <v>22</v>
      </c>
      <c r="B30" s="94" t="b">
        <f>ISERROR(VLOOKUP(D30,КПКВ00!A:B,1,FALSE))</f>
        <v>1</v>
      </c>
      <c r="C30" s="94">
        <f t="shared" si="6"/>
        <v>0</v>
      </c>
      <c r="D30" s="94">
        <f>INDEX(КПКВ_1!D:E,A30,1)</f>
        <v>3021</v>
      </c>
      <c r="E30" s="97" t="str">
        <f>INDEX(КПКВ_1!D:E,A30,2)</f>
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</c>
      <c r="F30" s="98">
        <f t="shared" si="7"/>
        <v>3021</v>
      </c>
      <c r="G30" s="99">
        <f t="shared" si="1"/>
        <v>0</v>
      </c>
      <c r="H30" s="100">
        <f>ROUND(SUMIF(зф!$C:$C,$D30,зф!$E:$E)/1000,1)</f>
        <v>0</v>
      </c>
      <c r="I30" s="100">
        <f>ROUND(SUMIF(сф!$C:$C,$D30,сф!$E:$E)/1000,1)</f>
        <v>0</v>
      </c>
      <c r="J30" s="99">
        <f t="shared" si="2"/>
        <v>0</v>
      </c>
      <c r="K30" s="100">
        <f>ROUND(SUMIF(зф!$C:$C,$D30,зф!$F:$F)/1000,1)</f>
        <v>0</v>
      </c>
      <c r="L30" s="100">
        <f>ROUND(SUMIF(сф!$C:$C,$D30,сф!$F:$F)/1000,1)</f>
        <v>0</v>
      </c>
      <c r="M30" s="99">
        <f>ROUND(SUMIF(зф!$C:$C,$D30,зф!$G:$G)/1000,1)</f>
        <v>0</v>
      </c>
      <c r="N30" s="99">
        <f t="shared" si="3"/>
        <v>0</v>
      </c>
      <c r="O30" s="100">
        <f>ROUND(SUMIF(зф!$C:$C,$D30,зф!$J:$J)/1000,1)</f>
        <v>0</v>
      </c>
      <c r="P30" s="100">
        <f>ROUND(SUMIF(сф!$C:$C,$D30,сф!$J:$J)/1000,1)</f>
        <v>0</v>
      </c>
      <c r="Q30" s="101">
        <f t="shared" si="8"/>
        <v>0</v>
      </c>
      <c r="R30" s="101">
        <f t="shared" si="9"/>
        <v>0</v>
      </c>
      <c r="S30" s="101">
        <f t="shared" si="10"/>
        <v>0</v>
      </c>
      <c r="T30" s="107">
        <f t="shared" si="4"/>
        <v>0</v>
      </c>
      <c r="Y30" s="87">
        <f>ROUND(SUMIFS(Z2M_2_445!$G:$G,Z2M_2_445!$E:$E,9102,Z2M_2_445!$C:$C,$D30)/1000,1)-K30</f>
        <v>0</v>
      </c>
      <c r="Z30" s="87">
        <f>IF(LEFT(TEXT(D30,"0000"),1)=9,ROUND(SUMIFS(Z2M_2_445!$J:$J,Z2M_2_445!$E:$E,9102,Z2M_2_445!$C:$C,$D30)/1000,1)-L30,ROUND(SUMIFS(Z2M_2_445!$K:$K,Z2M_2_445!$E:$E,9102,Z2M_2_445!$C:$C,$D30)/1000,1)-L30)</f>
        <v>0</v>
      </c>
      <c r="AA30" s="87"/>
      <c r="AB30" s="87"/>
      <c r="AC30" s="87">
        <f>ROUND(SUMIFS(Z2M_2_445!$I:$I,Z2M_2_445!$E:$E,9102,Z2M_2_445!$C:$C,$D30)/1000,1)-O30</f>
        <v>0</v>
      </c>
      <c r="AD30" s="87">
        <f>ROUND(SUMIFS(Z2M_2_445!$L:$L,Z2M_2_445!$E:$E,9102,Z2M_2_445!$C:$C,$D30)/1000,1)-P30</f>
        <v>0</v>
      </c>
    </row>
    <row r="31" spans="1:30" ht="43.2" hidden="1" x14ac:dyDescent="0.3">
      <c r="A31" s="94">
        <f t="shared" si="5"/>
        <v>23</v>
      </c>
      <c r="B31" s="94" t="b">
        <f>ISERROR(VLOOKUP(D31,КПКВ00!A:B,1,FALSE))</f>
        <v>1</v>
      </c>
      <c r="C31" s="94">
        <f t="shared" si="6"/>
        <v>0</v>
      </c>
      <c r="D31" s="94">
        <f>INDEX(КПКВ_1!D:E,A31,1)</f>
        <v>3022</v>
      </c>
      <c r="E31" s="97" t="str">
        <f>INDEX(КПКВ_1!D:E,A31,2)</f>
        <v>Надання субсидій населенню для відшкодування витрат на придбання твердого та рідкого пічного побутового палива і скрапленого газу</v>
      </c>
      <c r="F31" s="98">
        <f t="shared" si="7"/>
        <v>3022</v>
      </c>
      <c r="G31" s="99">
        <f t="shared" si="1"/>
        <v>0</v>
      </c>
      <c r="H31" s="100">
        <f>ROUND(SUMIF(зф!$C:$C,$D31,зф!$E:$E)/1000,1)</f>
        <v>0</v>
      </c>
      <c r="I31" s="100">
        <f>ROUND(SUMIF(сф!$C:$C,$D31,сф!$E:$E)/1000,1)</f>
        <v>0</v>
      </c>
      <c r="J31" s="99">
        <f t="shared" si="2"/>
        <v>0</v>
      </c>
      <c r="K31" s="100">
        <f>ROUND(SUMIF(зф!$C:$C,$D31,зф!$F:$F)/1000,1)</f>
        <v>0</v>
      </c>
      <c r="L31" s="100">
        <f>ROUND(SUMIF(сф!$C:$C,$D31,сф!$F:$F)/1000,1)</f>
        <v>0</v>
      </c>
      <c r="M31" s="99">
        <f>ROUND(SUMIF(зф!$C:$C,$D31,зф!$G:$G)/1000,1)</f>
        <v>0</v>
      </c>
      <c r="N31" s="99">
        <f t="shared" si="3"/>
        <v>0</v>
      </c>
      <c r="O31" s="100">
        <f>ROUND(SUMIF(зф!$C:$C,$D31,зф!$J:$J)/1000,1)</f>
        <v>0</v>
      </c>
      <c r="P31" s="100">
        <f>ROUND(SUMIF(сф!$C:$C,$D31,сф!$J:$J)/1000,1)</f>
        <v>0</v>
      </c>
      <c r="Q31" s="101">
        <f t="shared" si="8"/>
        <v>0</v>
      </c>
      <c r="R31" s="101">
        <f t="shared" si="9"/>
        <v>0</v>
      </c>
      <c r="S31" s="101">
        <f t="shared" si="10"/>
        <v>0</v>
      </c>
      <c r="T31" s="107">
        <f t="shared" si="4"/>
        <v>0</v>
      </c>
      <c r="Y31" s="87">
        <f>ROUND(SUMIFS(Z2M_2_445!$G:$G,Z2M_2_445!$E:$E,9102,Z2M_2_445!$C:$C,$D31)/1000,1)-K31</f>
        <v>0</v>
      </c>
      <c r="Z31" s="87">
        <f>IF(LEFT(TEXT(D31,"0000"),1)=9,ROUND(SUMIFS(Z2M_2_445!$J:$J,Z2M_2_445!$E:$E,9102,Z2M_2_445!$C:$C,$D31)/1000,1)-L31,ROUND(SUMIFS(Z2M_2_445!$K:$K,Z2M_2_445!$E:$E,9102,Z2M_2_445!$C:$C,$D31)/1000,1)-L31)</f>
        <v>0</v>
      </c>
      <c r="AA31" s="87"/>
      <c r="AB31" s="87"/>
      <c r="AC31" s="87">
        <f>ROUND(SUMIFS(Z2M_2_445!$I:$I,Z2M_2_445!$E:$E,9102,Z2M_2_445!$C:$C,$D31)/1000,1)-O31</f>
        <v>0</v>
      </c>
      <c r="AD31" s="87">
        <f>ROUND(SUMIFS(Z2M_2_445!$L:$L,Z2M_2_445!$E:$E,9102,Z2M_2_445!$C:$C,$D31)/1000,1)-P31</f>
        <v>0</v>
      </c>
    </row>
    <row r="32" spans="1:30" ht="28.8" x14ac:dyDescent="0.3">
      <c r="A32" s="94">
        <f t="shared" si="5"/>
        <v>24</v>
      </c>
      <c r="B32" s="94" t="b">
        <f>ISERROR(VLOOKUP(D32,КПКВ00!A:B,1,FALSE))</f>
        <v>1</v>
      </c>
      <c r="C32" s="94">
        <f t="shared" si="6"/>
        <v>0</v>
      </c>
      <c r="D32" s="94">
        <f>INDEX(КПКВ_1!D:E,A32,1)</f>
        <v>3031</v>
      </c>
      <c r="E32" s="97" t="str">
        <f>INDEX(КПКВ_1!D:E,A32,2)</f>
        <v>Надання інших пільг окремим категоріям громадян відповідно до законодавства</v>
      </c>
      <c r="F32" s="98">
        <f t="shared" si="7"/>
        <v>3031</v>
      </c>
      <c r="G32" s="99">
        <f t="shared" si="1"/>
        <v>1.2</v>
      </c>
      <c r="H32" s="100">
        <f>ROUND(SUMIF(зф!$C:$C,$D32,зф!$E:$E)/1000,1)</f>
        <v>1.2</v>
      </c>
      <c r="I32" s="100">
        <f>ROUND(SUMIF(сф!$C:$C,$D32,сф!$E:$E)/1000,1)</f>
        <v>0</v>
      </c>
      <c r="J32" s="99">
        <f t="shared" si="2"/>
        <v>0.3</v>
      </c>
      <c r="K32" s="100">
        <f>ROUND(SUMIF(зф!$C:$C,$D32,зф!$F:$F)/1000,1)</f>
        <v>0.3</v>
      </c>
      <c r="L32" s="100">
        <f>ROUND(SUMIF(сф!$C:$C,$D32,сф!$F:$F)/1000,1)</f>
        <v>0</v>
      </c>
      <c r="M32" s="99">
        <f>ROUND(SUMIF(зф!$C:$C,$D32,зф!$G:$G)/1000,1)</f>
        <v>0.3</v>
      </c>
      <c r="N32" s="99">
        <f t="shared" si="3"/>
        <v>0.3</v>
      </c>
      <c r="O32" s="100">
        <f>ROUND(SUMIF(зф!$C:$C,$D32,зф!$J:$J)/1000,1)</f>
        <v>0.3</v>
      </c>
      <c r="P32" s="100">
        <f>ROUND(SUMIF(сф!$C:$C,$D32,сф!$J:$J)/1000,1)</f>
        <v>0</v>
      </c>
      <c r="Q32" s="101">
        <f t="shared" si="8"/>
        <v>100</v>
      </c>
      <c r="R32" s="101">
        <f t="shared" si="9"/>
        <v>100</v>
      </c>
      <c r="S32" s="101">
        <f t="shared" si="10"/>
        <v>0</v>
      </c>
      <c r="T32" s="107">
        <f t="shared" si="4"/>
        <v>203.9</v>
      </c>
      <c r="Y32" s="87">
        <f>ROUND(SUMIFS(Z2M_2_445!$G:$G,Z2M_2_445!$E:$E,9102,Z2M_2_445!$C:$C,$D32)/1000,1)-K32</f>
        <v>0</v>
      </c>
      <c r="Z32" s="87">
        <f>IF(LEFT(TEXT(D32,"0000"),1)=9,ROUND(SUMIFS(Z2M_2_445!$J:$J,Z2M_2_445!$E:$E,9102,Z2M_2_445!$C:$C,$D32)/1000,1)-L32,ROUND(SUMIFS(Z2M_2_445!$K:$K,Z2M_2_445!$E:$E,9102,Z2M_2_445!$C:$C,$D32)/1000,1)-L32)</f>
        <v>0</v>
      </c>
      <c r="AA32" s="87"/>
      <c r="AB32" s="87"/>
      <c r="AC32" s="87">
        <f>ROUND(SUMIFS(Z2M_2_445!$I:$I,Z2M_2_445!$E:$E,9102,Z2M_2_445!$C:$C,$D32)/1000,1)-O32</f>
        <v>0</v>
      </c>
      <c r="AD32" s="87">
        <f>ROUND(SUMIFS(Z2M_2_445!$L:$L,Z2M_2_445!$E:$E,9102,Z2M_2_445!$C:$C,$D32)/1000,1)-P32</f>
        <v>0</v>
      </c>
    </row>
    <row r="33" spans="1:30" ht="28.8" x14ac:dyDescent="0.3">
      <c r="A33" s="94">
        <f t="shared" si="5"/>
        <v>25</v>
      </c>
      <c r="B33" s="94" t="b">
        <f>ISERROR(VLOOKUP(D33,КПКВ00!A:B,1,FALSE))</f>
        <v>1</v>
      </c>
      <c r="C33" s="94">
        <f t="shared" si="6"/>
        <v>0</v>
      </c>
      <c r="D33" s="94">
        <f>INDEX(КПКВ_1!D:E,A33,1)</f>
        <v>3032</v>
      </c>
      <c r="E33" s="97" t="str">
        <f>INDEX(КПКВ_1!D:E,A33,2)</f>
        <v>Надання пільг окремим категоріям громадян з оплати послуг зв`язку</v>
      </c>
      <c r="F33" s="98">
        <f t="shared" si="7"/>
        <v>3032</v>
      </c>
      <c r="G33" s="99">
        <f t="shared" si="1"/>
        <v>11.3</v>
      </c>
      <c r="H33" s="100">
        <f>ROUND(SUMIF(зф!$C:$C,$D33,зф!$E:$E)/1000,1)</f>
        <v>11.3</v>
      </c>
      <c r="I33" s="100">
        <f>ROUND(SUMIF(сф!$C:$C,$D33,сф!$E:$E)/1000,1)</f>
        <v>0</v>
      </c>
      <c r="J33" s="99">
        <f t="shared" si="2"/>
        <v>4.0999999999999996</v>
      </c>
      <c r="K33" s="100">
        <f>ROUND(SUMIF(зф!$C:$C,$D33,зф!$F:$F)/1000,1)</f>
        <v>4.0999999999999996</v>
      </c>
      <c r="L33" s="100">
        <f>ROUND(SUMIF(сф!$C:$C,$D33,сф!$F:$F)/1000,1)</f>
        <v>0</v>
      </c>
      <c r="M33" s="99">
        <f>ROUND(SUMIF(зф!$C:$C,$D33,зф!$G:$G)/1000,1)</f>
        <v>4.0999999999999996</v>
      </c>
      <c r="N33" s="99">
        <f t="shared" si="3"/>
        <v>4.0999999999999996</v>
      </c>
      <c r="O33" s="100">
        <f>ROUND(SUMIF(зф!$C:$C,$D33,зф!$J:$J)/1000,1)</f>
        <v>4.0999999999999996</v>
      </c>
      <c r="P33" s="100">
        <f>ROUND(SUMIF(сф!$C:$C,$D33,сф!$J:$J)/1000,1)</f>
        <v>0</v>
      </c>
      <c r="Q33" s="101">
        <f t="shared" si="8"/>
        <v>100</v>
      </c>
      <c r="R33" s="101">
        <f t="shared" si="9"/>
        <v>100</v>
      </c>
      <c r="S33" s="101">
        <f t="shared" si="10"/>
        <v>0</v>
      </c>
      <c r="T33" s="107">
        <f t="shared" si="4"/>
        <v>243.10000000000002</v>
      </c>
      <c r="Y33" s="87">
        <f>ROUND(SUMIFS(Z2M_2_445!$G:$G,Z2M_2_445!$E:$E,9102,Z2M_2_445!$C:$C,$D33)/1000,1)-K33</f>
        <v>0</v>
      </c>
      <c r="Z33" s="87">
        <f>IF(LEFT(TEXT(D33,"0000"),1)=9,ROUND(SUMIFS(Z2M_2_445!$J:$J,Z2M_2_445!$E:$E,9102,Z2M_2_445!$C:$C,$D33)/1000,1)-L33,ROUND(SUMIFS(Z2M_2_445!$K:$K,Z2M_2_445!$E:$E,9102,Z2M_2_445!$C:$C,$D33)/1000,1)-L33)</f>
        <v>0</v>
      </c>
      <c r="AA33" s="87"/>
      <c r="AB33" s="87"/>
      <c r="AC33" s="87">
        <f>ROUND(SUMIFS(Z2M_2_445!$I:$I,Z2M_2_445!$E:$E,9102,Z2M_2_445!$C:$C,$D33)/1000,1)-O33</f>
        <v>0</v>
      </c>
      <c r="AD33" s="87">
        <f>ROUND(SUMIFS(Z2M_2_445!$L:$L,Z2M_2_445!$E:$E,9102,Z2M_2_445!$C:$C,$D33)/1000,1)-P33</f>
        <v>0</v>
      </c>
    </row>
    <row r="34" spans="1:30" ht="28.8" x14ac:dyDescent="0.3">
      <c r="A34" s="94">
        <f t="shared" si="5"/>
        <v>26</v>
      </c>
      <c r="B34" s="94" t="b">
        <f>ISERROR(VLOOKUP(D34,КПКВ00!A:B,1,FALSE))</f>
        <v>1</v>
      </c>
      <c r="C34" s="94">
        <f t="shared" si="6"/>
        <v>0</v>
      </c>
      <c r="D34" s="94">
        <f>INDEX(КПКВ_1!D:E,A34,1)</f>
        <v>3033</v>
      </c>
      <c r="E34" s="97" t="str">
        <f>INDEX(КПКВ_1!D:E,A34,2)</f>
        <v>Компенсаційні виплати на пільговий проїзд автомобільним транспортом окремим категоріям громадян</v>
      </c>
      <c r="F34" s="98">
        <f t="shared" si="7"/>
        <v>3033</v>
      </c>
      <c r="G34" s="99">
        <f t="shared" si="1"/>
        <v>890</v>
      </c>
      <c r="H34" s="100">
        <f>ROUND(SUMIF(зф!$C:$C,$D34,зф!$E:$E)/1000,1)</f>
        <v>890</v>
      </c>
      <c r="I34" s="100">
        <f>ROUND(SUMIF(сф!$C:$C,$D34,сф!$E:$E)/1000,1)</f>
        <v>0</v>
      </c>
      <c r="J34" s="99">
        <f t="shared" si="2"/>
        <v>1270.4000000000001</v>
      </c>
      <c r="K34" s="100">
        <f>ROUND(SUMIF(зф!$C:$C,$D34,зф!$F:$F)/1000,1)-0.1</f>
        <v>1270.4000000000001</v>
      </c>
      <c r="L34" s="100">
        <f>ROUND(SUMIF(сф!$C:$C,$D34,сф!$F:$F)/1000,1)</f>
        <v>0</v>
      </c>
      <c r="M34" s="99">
        <f>ROUND(SUMIF(зф!$C:$C,$D34,зф!$G:$G)/1000,1)-0.1</f>
        <v>1270.4000000000001</v>
      </c>
      <c r="N34" s="99">
        <f t="shared" si="3"/>
        <v>1081.0999999999999</v>
      </c>
      <c r="O34" s="100">
        <f>ROUND(SUMIF(зф!$C:$C,$D34,зф!$J:$J)/1000,1)</f>
        <v>1081.0999999999999</v>
      </c>
      <c r="P34" s="100">
        <f>ROUND(SUMIF(сф!$C:$C,$D34,сф!$J:$J)/1000,1)</f>
        <v>0</v>
      </c>
      <c r="Q34" s="101">
        <f t="shared" si="8"/>
        <v>85.099181360201499</v>
      </c>
      <c r="R34" s="101">
        <f t="shared" si="9"/>
        <v>85.099181360201499</v>
      </c>
      <c r="S34" s="101">
        <f t="shared" si="10"/>
        <v>0</v>
      </c>
      <c r="T34" s="107">
        <f t="shared" si="4"/>
        <v>7923.5983627204041</v>
      </c>
      <c r="Y34" s="87">
        <f>ROUND(SUMIFS(Z2M_2_445!$G:$G,Z2M_2_445!$E:$E,9102,Z2M_2_445!$C:$C,$D34)/1000,1)-K34</f>
        <v>9.9999999999909051E-2</v>
      </c>
      <c r="Z34" s="87">
        <f>IF(LEFT(TEXT(D34,"0000"),1)=9,ROUND(SUMIFS(Z2M_2_445!$J:$J,Z2M_2_445!$E:$E,9102,Z2M_2_445!$C:$C,$D34)/1000,1)-L34,ROUND(SUMIFS(Z2M_2_445!$K:$K,Z2M_2_445!$E:$E,9102,Z2M_2_445!$C:$C,$D34)/1000,1)-L34)</f>
        <v>0</v>
      </c>
      <c r="AA34" s="87"/>
      <c r="AB34" s="87"/>
      <c r="AC34" s="87">
        <f>ROUND(SUMIFS(Z2M_2_445!$I:$I,Z2M_2_445!$E:$E,9102,Z2M_2_445!$C:$C,$D34)/1000,1)-O34</f>
        <v>0</v>
      </c>
      <c r="AD34" s="87">
        <f>ROUND(SUMIFS(Z2M_2_445!$L:$L,Z2M_2_445!$E:$E,9102,Z2M_2_445!$C:$C,$D34)/1000,1)-P34</f>
        <v>0</v>
      </c>
    </row>
    <row r="35" spans="1:30" ht="28.8" x14ac:dyDescent="0.3">
      <c r="A35" s="94">
        <f t="shared" si="5"/>
        <v>27</v>
      </c>
      <c r="B35" s="94" t="b">
        <f>ISERROR(VLOOKUP(D35,КПКВ00!A:B,1,FALSE))</f>
        <v>1</v>
      </c>
      <c r="C35" s="94">
        <f t="shared" si="6"/>
        <v>0</v>
      </c>
      <c r="D35" s="94">
        <f>INDEX(КПКВ_1!D:E,A35,1)</f>
        <v>3035</v>
      </c>
      <c r="E35" s="97" t="str">
        <f>INDEX(КПКВ_1!D:E,A35,2)</f>
        <v>Компенсаційні виплати за пільговий проїзд окремих категорій громадян на залізничному транспорті</v>
      </c>
      <c r="F35" s="98">
        <f t="shared" si="7"/>
        <v>3035</v>
      </c>
      <c r="G35" s="99">
        <f t="shared" si="1"/>
        <v>55.5</v>
      </c>
      <c r="H35" s="100">
        <f>ROUND(SUMIF(зф!$C:$C,$D35,зф!$E:$E)/1000,1)</f>
        <v>55.5</v>
      </c>
      <c r="I35" s="100">
        <f>ROUND(SUMIF(сф!$C:$C,$D35,сф!$E:$E)/1000,1)</f>
        <v>0</v>
      </c>
      <c r="J35" s="99">
        <f t="shared" si="2"/>
        <v>127.3</v>
      </c>
      <c r="K35" s="100">
        <f>ROUND(SUMIF(зф!$C:$C,$D35,зф!$F:$F)/1000,1)</f>
        <v>127.3</v>
      </c>
      <c r="L35" s="100">
        <f>ROUND(SUMIF(сф!$C:$C,$D35,сф!$F:$F)/1000,1)</f>
        <v>0</v>
      </c>
      <c r="M35" s="99">
        <f>ROUND(SUMIF(зф!$C:$C,$D35,зф!$G:$G)/1000,1)</f>
        <v>127.3</v>
      </c>
      <c r="N35" s="99">
        <f t="shared" si="3"/>
        <v>127.3</v>
      </c>
      <c r="O35" s="100">
        <f>ROUND(SUMIF(зф!$C:$C,$D35,зф!$J:$J)/1000,1)</f>
        <v>127.3</v>
      </c>
      <c r="P35" s="100">
        <f>ROUND(SUMIF(сф!$C:$C,$D35,сф!$J:$J)/1000,1)</f>
        <v>0</v>
      </c>
      <c r="Q35" s="101">
        <f t="shared" si="8"/>
        <v>100</v>
      </c>
      <c r="R35" s="101">
        <f t="shared" si="9"/>
        <v>100</v>
      </c>
      <c r="S35" s="101">
        <f t="shared" si="10"/>
        <v>0</v>
      </c>
      <c r="T35" s="107">
        <f t="shared" si="4"/>
        <v>947.5</v>
      </c>
      <c r="Y35" s="87">
        <f>ROUND(SUMIFS(Z2M_2_445!$G:$G,Z2M_2_445!$E:$E,9102,Z2M_2_445!$C:$C,$D35)/1000,1)-K35</f>
        <v>0</v>
      </c>
      <c r="Z35" s="87">
        <f>IF(LEFT(TEXT(D35,"0000"),1)=9,ROUND(SUMIFS(Z2M_2_445!$J:$J,Z2M_2_445!$E:$E,9102,Z2M_2_445!$C:$C,$D35)/1000,1)-L35,ROUND(SUMIFS(Z2M_2_445!$K:$K,Z2M_2_445!$E:$E,9102,Z2M_2_445!$C:$C,$D35)/1000,1)-L35)</f>
        <v>0</v>
      </c>
      <c r="AA35" s="87"/>
      <c r="AB35" s="87"/>
      <c r="AC35" s="87">
        <f>ROUND(SUMIFS(Z2M_2_445!$I:$I,Z2M_2_445!$E:$E,9102,Z2M_2_445!$C:$C,$D35)/1000,1)-O35</f>
        <v>0</v>
      </c>
      <c r="AD35" s="87">
        <f>ROUND(SUMIFS(Z2M_2_445!$L:$L,Z2M_2_445!$E:$E,9102,Z2M_2_445!$C:$C,$D35)/1000,1)-P35</f>
        <v>0</v>
      </c>
    </row>
    <row r="36" spans="1:30" hidden="1" x14ac:dyDescent="0.3">
      <c r="A36" s="94">
        <f t="shared" si="5"/>
        <v>28</v>
      </c>
      <c r="B36" s="94" t="b">
        <f>ISERROR(VLOOKUP(D36,КПКВ00!A:B,1,FALSE))</f>
        <v>1</v>
      </c>
      <c r="C36" s="94">
        <f t="shared" si="6"/>
        <v>0</v>
      </c>
      <c r="D36" s="94">
        <f>INDEX(КПКВ_1!D:E,A36,1)</f>
        <v>3041</v>
      </c>
      <c r="E36" s="97" t="str">
        <f>INDEX(КПКВ_1!D:E,A36,2)</f>
        <v>Надання допомоги у зв`язку з вагітністю і пологами</v>
      </c>
      <c r="F36" s="98">
        <f t="shared" si="7"/>
        <v>3041</v>
      </c>
      <c r="G36" s="99">
        <f t="shared" si="1"/>
        <v>0</v>
      </c>
      <c r="H36" s="100">
        <f>ROUND(SUMIF(зф!$C:$C,$D36,зф!$E:$E)/1000,1)</f>
        <v>0</v>
      </c>
      <c r="I36" s="100">
        <f>ROUND(SUMIF(сф!$C:$C,$D36,сф!$E:$E)/1000,1)</f>
        <v>0</v>
      </c>
      <c r="J36" s="99">
        <f t="shared" si="2"/>
        <v>0</v>
      </c>
      <c r="K36" s="100">
        <f>ROUND(SUMIF(зф!$C:$C,$D36,зф!$F:$F)/1000,1)</f>
        <v>0</v>
      </c>
      <c r="L36" s="100">
        <f>ROUND(SUMIF(сф!$C:$C,$D36,сф!$F:$F)/1000,1)</f>
        <v>0</v>
      </c>
      <c r="M36" s="99">
        <f>ROUND(SUMIF(зф!$C:$C,$D36,зф!$G:$G)/1000,1)</f>
        <v>0</v>
      </c>
      <c r="N36" s="99">
        <f t="shared" si="3"/>
        <v>0</v>
      </c>
      <c r="O36" s="100">
        <f>ROUND(SUMIF(зф!$C:$C,$D36,зф!$J:$J)/1000,1)</f>
        <v>0</v>
      </c>
      <c r="P36" s="100">
        <f>ROUND(SUMIF(сф!$C:$C,$D36,сф!$J:$J)/1000,1)</f>
        <v>0</v>
      </c>
      <c r="Q36" s="101">
        <f t="shared" si="8"/>
        <v>0</v>
      </c>
      <c r="R36" s="101">
        <f t="shared" si="9"/>
        <v>0</v>
      </c>
      <c r="S36" s="101">
        <f t="shared" si="10"/>
        <v>0</v>
      </c>
      <c r="T36" s="107">
        <f t="shared" si="4"/>
        <v>0</v>
      </c>
      <c r="Y36" s="87">
        <f>ROUND(SUMIFS(Z2M_2_445!$G:$G,Z2M_2_445!$E:$E,9102,Z2M_2_445!$C:$C,$D36)/1000,1)-K36</f>
        <v>0</v>
      </c>
      <c r="Z36" s="87">
        <f>IF(LEFT(TEXT(D36,"0000"),1)=9,ROUND(SUMIFS(Z2M_2_445!$J:$J,Z2M_2_445!$E:$E,9102,Z2M_2_445!$C:$C,$D36)/1000,1)-L36,ROUND(SUMIFS(Z2M_2_445!$K:$K,Z2M_2_445!$E:$E,9102,Z2M_2_445!$C:$C,$D36)/1000,1)-L36)</f>
        <v>0</v>
      </c>
      <c r="AA36" s="87"/>
      <c r="AB36" s="87"/>
      <c r="AC36" s="87">
        <f>ROUND(SUMIFS(Z2M_2_445!$I:$I,Z2M_2_445!$E:$E,9102,Z2M_2_445!$C:$C,$D36)/1000,1)-O36</f>
        <v>0</v>
      </c>
      <c r="AD36" s="87">
        <f>ROUND(SUMIFS(Z2M_2_445!$L:$L,Z2M_2_445!$E:$E,9102,Z2M_2_445!$C:$C,$D36)/1000,1)-P36</f>
        <v>0</v>
      </c>
    </row>
    <row r="37" spans="1:30" hidden="1" x14ac:dyDescent="0.3">
      <c r="A37" s="94">
        <f t="shared" si="5"/>
        <v>29</v>
      </c>
      <c r="B37" s="94" t="b">
        <f>ISERROR(VLOOKUP(D37,КПКВ00!A:B,1,FALSE))</f>
        <v>1</v>
      </c>
      <c r="C37" s="94">
        <f t="shared" si="6"/>
        <v>0</v>
      </c>
      <c r="D37" s="94">
        <f>INDEX(КПКВ_1!D:E,A37,1)</f>
        <v>3042</v>
      </c>
      <c r="E37" s="97" t="str">
        <f>INDEX(КПКВ_1!D:E,A37,2)</f>
        <v>Надання допомоги при усиновленні дитини</v>
      </c>
      <c r="F37" s="98">
        <f t="shared" si="7"/>
        <v>3042</v>
      </c>
      <c r="G37" s="99">
        <f t="shared" si="1"/>
        <v>0</v>
      </c>
      <c r="H37" s="100">
        <f>ROUND(SUMIF(зф!$C:$C,$D37,зф!$E:$E)/1000,1)</f>
        <v>0</v>
      </c>
      <c r="I37" s="100">
        <f>ROUND(SUMIF(сф!$C:$C,$D37,сф!$E:$E)/1000,1)</f>
        <v>0</v>
      </c>
      <c r="J37" s="99">
        <f t="shared" si="2"/>
        <v>0</v>
      </c>
      <c r="K37" s="100">
        <f>ROUND(SUMIF(зф!$C:$C,$D37,зф!$F:$F)/1000,1)</f>
        <v>0</v>
      </c>
      <c r="L37" s="100">
        <f>ROUND(SUMIF(сф!$C:$C,$D37,сф!$F:$F)/1000,1)</f>
        <v>0</v>
      </c>
      <c r="M37" s="99">
        <f>ROUND(SUMIF(зф!$C:$C,$D37,зф!$G:$G)/1000,1)</f>
        <v>0</v>
      </c>
      <c r="N37" s="99">
        <f t="shared" si="3"/>
        <v>0</v>
      </c>
      <c r="O37" s="100">
        <f>ROUND(SUMIF(зф!$C:$C,$D37,зф!$J:$J)/1000,1)</f>
        <v>0</v>
      </c>
      <c r="P37" s="100">
        <f>ROUND(SUMIF(сф!$C:$C,$D37,сф!$J:$J)/1000,1)</f>
        <v>0</v>
      </c>
      <c r="Q37" s="101">
        <f t="shared" si="8"/>
        <v>0</v>
      </c>
      <c r="R37" s="101">
        <f t="shared" si="9"/>
        <v>0</v>
      </c>
      <c r="S37" s="101">
        <f t="shared" si="10"/>
        <v>0</v>
      </c>
      <c r="T37" s="107">
        <f t="shared" si="4"/>
        <v>0</v>
      </c>
      <c r="Y37" s="87">
        <f>ROUND(SUMIFS(Z2M_2_445!$G:$G,Z2M_2_445!$E:$E,9102,Z2M_2_445!$C:$C,$D37)/1000,1)-K37</f>
        <v>0</v>
      </c>
      <c r="Z37" s="87">
        <f>IF(LEFT(TEXT(D37,"0000"),1)=9,ROUND(SUMIFS(Z2M_2_445!$J:$J,Z2M_2_445!$E:$E,9102,Z2M_2_445!$C:$C,$D37)/1000,1)-L37,ROUND(SUMIFS(Z2M_2_445!$K:$K,Z2M_2_445!$E:$E,9102,Z2M_2_445!$C:$C,$D37)/1000,1)-L37)</f>
        <v>0</v>
      </c>
      <c r="AA37" s="87"/>
      <c r="AB37" s="87"/>
      <c r="AC37" s="87">
        <f>ROUND(SUMIFS(Z2M_2_445!$I:$I,Z2M_2_445!$E:$E,9102,Z2M_2_445!$C:$C,$D37)/1000,1)-O37</f>
        <v>0</v>
      </c>
      <c r="AD37" s="87">
        <f>ROUND(SUMIFS(Z2M_2_445!$L:$L,Z2M_2_445!$E:$E,9102,Z2M_2_445!$C:$C,$D37)/1000,1)-P37</f>
        <v>0</v>
      </c>
    </row>
    <row r="38" spans="1:30" hidden="1" x14ac:dyDescent="0.3">
      <c r="A38" s="94">
        <f t="shared" si="5"/>
        <v>30</v>
      </c>
      <c r="B38" s="94" t="b">
        <f>ISERROR(VLOOKUP(D38,КПКВ00!A:B,1,FALSE))</f>
        <v>1</v>
      </c>
      <c r="C38" s="94">
        <f t="shared" si="6"/>
        <v>0</v>
      </c>
      <c r="D38" s="94">
        <f>INDEX(КПКВ_1!D:E,A38,1)</f>
        <v>3043</v>
      </c>
      <c r="E38" s="97" t="str">
        <f>INDEX(КПКВ_1!D:E,A38,2)</f>
        <v>Надання допомоги при народженні дитини</v>
      </c>
      <c r="F38" s="98">
        <f t="shared" si="7"/>
        <v>3043</v>
      </c>
      <c r="G38" s="99">
        <f t="shared" si="1"/>
        <v>0</v>
      </c>
      <c r="H38" s="100">
        <f>ROUND(SUMIF(зф!$C:$C,$D38,зф!$E:$E)/1000,1)</f>
        <v>0</v>
      </c>
      <c r="I38" s="100">
        <f>ROUND(SUMIF(сф!$C:$C,$D38,сф!$E:$E)/1000,1)</f>
        <v>0</v>
      </c>
      <c r="J38" s="99">
        <f t="shared" si="2"/>
        <v>0</v>
      </c>
      <c r="K38" s="100">
        <f>ROUND(SUMIF(зф!$C:$C,$D38,зф!$F:$F)/1000,1)</f>
        <v>0</v>
      </c>
      <c r="L38" s="100">
        <f>ROUND(SUMIF(сф!$C:$C,$D38,сф!$F:$F)/1000,1)</f>
        <v>0</v>
      </c>
      <c r="M38" s="99">
        <f>ROUND(SUMIF(зф!$C:$C,$D38,зф!$G:$G)/1000,1)</f>
        <v>0</v>
      </c>
      <c r="N38" s="99">
        <f t="shared" si="3"/>
        <v>0</v>
      </c>
      <c r="O38" s="100">
        <f>ROUND(SUMIF(зф!$C:$C,$D38,зф!$J:$J)/1000,1)</f>
        <v>0</v>
      </c>
      <c r="P38" s="100">
        <f>ROUND(SUMIF(сф!$C:$C,$D38,сф!$J:$J)/1000,1)</f>
        <v>0</v>
      </c>
      <c r="Q38" s="101">
        <f t="shared" si="8"/>
        <v>0</v>
      </c>
      <c r="R38" s="101">
        <f t="shared" si="9"/>
        <v>0</v>
      </c>
      <c r="S38" s="101">
        <f t="shared" si="10"/>
        <v>0</v>
      </c>
      <c r="T38" s="107">
        <f t="shared" si="4"/>
        <v>0</v>
      </c>
      <c r="Y38" s="87">
        <f>ROUND(SUMIFS(Z2M_2_445!$G:$G,Z2M_2_445!$E:$E,9102,Z2M_2_445!$C:$C,$D38)/1000,1)-K38</f>
        <v>0</v>
      </c>
      <c r="Z38" s="87">
        <f>IF(LEFT(TEXT(D38,"0000"),1)=9,ROUND(SUMIFS(Z2M_2_445!$J:$J,Z2M_2_445!$E:$E,9102,Z2M_2_445!$C:$C,$D38)/1000,1)-L38,ROUND(SUMIFS(Z2M_2_445!$K:$K,Z2M_2_445!$E:$E,9102,Z2M_2_445!$C:$C,$D38)/1000,1)-L38)</f>
        <v>0</v>
      </c>
      <c r="AA38" s="87"/>
      <c r="AB38" s="87"/>
      <c r="AC38" s="87">
        <f>ROUND(SUMIFS(Z2M_2_445!$I:$I,Z2M_2_445!$E:$E,9102,Z2M_2_445!$C:$C,$D38)/1000,1)-O38</f>
        <v>0</v>
      </c>
      <c r="AD38" s="87">
        <f>ROUND(SUMIFS(Z2M_2_445!$L:$L,Z2M_2_445!$E:$E,9102,Z2M_2_445!$C:$C,$D38)/1000,1)-P38</f>
        <v>0</v>
      </c>
    </row>
    <row r="39" spans="1:30" ht="28.8" hidden="1" x14ac:dyDescent="0.3">
      <c r="A39" s="94">
        <f t="shared" si="5"/>
        <v>31</v>
      </c>
      <c r="B39" s="94" t="b">
        <f>ISERROR(VLOOKUP(D39,КПКВ00!A:B,1,FALSE))</f>
        <v>1</v>
      </c>
      <c r="C39" s="94">
        <f t="shared" si="6"/>
        <v>0</v>
      </c>
      <c r="D39" s="94">
        <f>INDEX(КПКВ_1!D:E,A39,1)</f>
        <v>3044</v>
      </c>
      <c r="E39" s="97" t="str">
        <f>INDEX(КПКВ_1!D:E,A39,2)</f>
        <v>Надання допомоги на дітей, над якими встановлено опіку чи піклування</v>
      </c>
      <c r="F39" s="98">
        <f t="shared" si="7"/>
        <v>3044</v>
      </c>
      <c r="G39" s="99">
        <f t="shared" si="1"/>
        <v>0</v>
      </c>
      <c r="H39" s="100">
        <f>ROUND(SUMIF(зф!$C:$C,$D39,зф!$E:$E)/1000,1)</f>
        <v>0</v>
      </c>
      <c r="I39" s="100">
        <f>ROUND(SUMIF(сф!$C:$C,$D39,сф!$E:$E)/1000,1)</f>
        <v>0</v>
      </c>
      <c r="J39" s="99">
        <f t="shared" si="2"/>
        <v>0</v>
      </c>
      <c r="K39" s="100">
        <f>ROUND(SUMIF(зф!$C:$C,$D39,зф!$F:$F)/1000,1)</f>
        <v>0</v>
      </c>
      <c r="L39" s="100">
        <f>ROUND(SUMIF(сф!$C:$C,$D39,сф!$F:$F)/1000,1)</f>
        <v>0</v>
      </c>
      <c r="M39" s="99">
        <f>ROUND(SUMIF(зф!$C:$C,$D39,зф!$G:$G)/1000,1)</f>
        <v>0</v>
      </c>
      <c r="N39" s="99">
        <f t="shared" si="3"/>
        <v>0</v>
      </c>
      <c r="O39" s="100">
        <f>ROUND(SUMIF(зф!$C:$C,$D39,зф!$J:$J)/1000,1)</f>
        <v>0</v>
      </c>
      <c r="P39" s="100">
        <f>ROUND(SUMIF(сф!$C:$C,$D39,сф!$J:$J)/1000,1)</f>
        <v>0</v>
      </c>
      <c r="Q39" s="101">
        <f t="shared" si="8"/>
        <v>0</v>
      </c>
      <c r="R39" s="101">
        <f t="shared" si="9"/>
        <v>0</v>
      </c>
      <c r="S39" s="101">
        <f t="shared" si="10"/>
        <v>0</v>
      </c>
      <c r="T39" s="107">
        <f t="shared" si="4"/>
        <v>0</v>
      </c>
      <c r="Y39" s="87">
        <f>ROUND(SUMIFS(Z2M_2_445!$G:$G,Z2M_2_445!$E:$E,9102,Z2M_2_445!$C:$C,$D39)/1000,1)-K39</f>
        <v>0</v>
      </c>
      <c r="Z39" s="87">
        <f>IF(LEFT(TEXT(D39,"0000"),1)=9,ROUND(SUMIFS(Z2M_2_445!$J:$J,Z2M_2_445!$E:$E,9102,Z2M_2_445!$C:$C,$D39)/1000,1)-L39,ROUND(SUMIFS(Z2M_2_445!$K:$K,Z2M_2_445!$E:$E,9102,Z2M_2_445!$C:$C,$D39)/1000,1)-L39)</f>
        <v>0</v>
      </c>
      <c r="AA39" s="87"/>
      <c r="AB39" s="87"/>
      <c r="AC39" s="87">
        <f>ROUND(SUMIFS(Z2M_2_445!$I:$I,Z2M_2_445!$E:$E,9102,Z2M_2_445!$C:$C,$D39)/1000,1)-O39</f>
        <v>0</v>
      </c>
      <c r="AD39" s="87">
        <f>ROUND(SUMIFS(Z2M_2_445!$L:$L,Z2M_2_445!$E:$E,9102,Z2M_2_445!$C:$C,$D39)/1000,1)-P39</f>
        <v>0</v>
      </c>
    </row>
    <row r="40" spans="1:30" hidden="1" x14ac:dyDescent="0.3">
      <c r="A40" s="94">
        <f t="shared" si="5"/>
        <v>32</v>
      </c>
      <c r="B40" s="94" t="b">
        <f>ISERROR(VLOOKUP(D40,КПКВ00!A:B,1,FALSE))</f>
        <v>1</v>
      </c>
      <c r="C40" s="94">
        <f t="shared" si="6"/>
        <v>0</v>
      </c>
      <c r="D40" s="94">
        <f>INDEX(КПКВ_1!D:E,A40,1)</f>
        <v>3045</v>
      </c>
      <c r="E40" s="97" t="str">
        <f>INDEX(КПКВ_1!D:E,A40,2)</f>
        <v>Надання допомоги на дітей одиноким матерям</v>
      </c>
      <c r="F40" s="98">
        <f t="shared" si="7"/>
        <v>3045</v>
      </c>
      <c r="G40" s="99">
        <f t="shared" si="1"/>
        <v>0</v>
      </c>
      <c r="H40" s="100">
        <f>ROUND(SUMIF(зф!$C:$C,$D40,зф!$E:$E)/1000,1)</f>
        <v>0</v>
      </c>
      <c r="I40" s="100">
        <f>ROUND(SUMIF(сф!$C:$C,$D40,сф!$E:$E)/1000,1)</f>
        <v>0</v>
      </c>
      <c r="J40" s="99">
        <f t="shared" si="2"/>
        <v>0</v>
      </c>
      <c r="K40" s="100">
        <f>ROUND(SUMIF(зф!$C:$C,$D40,зф!$F:$F)/1000,1)</f>
        <v>0</v>
      </c>
      <c r="L40" s="100">
        <f>ROUND(SUMIF(сф!$C:$C,$D40,сф!$F:$F)/1000,1)</f>
        <v>0</v>
      </c>
      <c r="M40" s="99">
        <f>ROUND(SUMIF(зф!$C:$C,$D40,зф!$G:$G)/1000,1)</f>
        <v>0</v>
      </c>
      <c r="N40" s="99">
        <f t="shared" si="3"/>
        <v>0</v>
      </c>
      <c r="O40" s="100">
        <f>ROUND(SUMIF(зф!$C:$C,$D40,зф!$J:$J)/1000,1)</f>
        <v>0</v>
      </c>
      <c r="P40" s="100">
        <f>ROUND(SUMIF(сф!$C:$C,$D40,сф!$J:$J)/1000,1)</f>
        <v>0</v>
      </c>
      <c r="Q40" s="101">
        <f t="shared" si="8"/>
        <v>0</v>
      </c>
      <c r="R40" s="101">
        <f t="shared" si="9"/>
        <v>0</v>
      </c>
      <c r="S40" s="101">
        <f t="shared" si="10"/>
        <v>0</v>
      </c>
      <c r="T40" s="107">
        <f t="shared" si="4"/>
        <v>0</v>
      </c>
      <c r="Y40" s="87">
        <f>ROUND(SUMIFS(Z2M_2_445!$G:$G,Z2M_2_445!$E:$E,9102,Z2M_2_445!$C:$C,$D40)/1000,1)-K40</f>
        <v>0</v>
      </c>
      <c r="Z40" s="87">
        <f>IF(LEFT(TEXT(D40,"0000"),1)=9,ROUND(SUMIFS(Z2M_2_445!$J:$J,Z2M_2_445!$E:$E,9102,Z2M_2_445!$C:$C,$D40)/1000,1)-L40,ROUND(SUMIFS(Z2M_2_445!$K:$K,Z2M_2_445!$E:$E,9102,Z2M_2_445!$C:$C,$D40)/1000,1)-L40)</f>
        <v>0</v>
      </c>
      <c r="AA40" s="87"/>
      <c r="AB40" s="87"/>
      <c r="AC40" s="87">
        <f>ROUND(SUMIFS(Z2M_2_445!$I:$I,Z2M_2_445!$E:$E,9102,Z2M_2_445!$C:$C,$D40)/1000,1)-O40</f>
        <v>0</v>
      </c>
      <c r="AD40" s="87">
        <f>ROUND(SUMIFS(Z2M_2_445!$L:$L,Z2M_2_445!$E:$E,9102,Z2M_2_445!$C:$C,$D40)/1000,1)-P40</f>
        <v>0</v>
      </c>
    </row>
    <row r="41" spans="1:30" hidden="1" x14ac:dyDescent="0.3">
      <c r="A41" s="94">
        <f t="shared" si="5"/>
        <v>33</v>
      </c>
      <c r="B41" s="94" t="b">
        <f>ISERROR(VLOOKUP(D41,КПКВ00!A:B,1,FALSE))</f>
        <v>1</v>
      </c>
      <c r="C41" s="94">
        <f t="shared" si="6"/>
        <v>0</v>
      </c>
      <c r="D41" s="94">
        <f>INDEX(КПКВ_1!D:E,A41,1)</f>
        <v>3046</v>
      </c>
      <c r="E41" s="97" t="str">
        <f>INDEX(КПКВ_1!D:E,A41,2)</f>
        <v>Надання тимчасової державної допомоги дітям</v>
      </c>
      <c r="F41" s="98">
        <f t="shared" si="7"/>
        <v>3046</v>
      </c>
      <c r="G41" s="99">
        <f t="shared" si="1"/>
        <v>0</v>
      </c>
      <c r="H41" s="100">
        <f>ROUND(SUMIF(зф!$C:$C,$D41,зф!$E:$E)/1000,1)</f>
        <v>0</v>
      </c>
      <c r="I41" s="100">
        <f>ROUND(SUMIF(сф!$C:$C,$D41,сф!$E:$E)/1000,1)</f>
        <v>0</v>
      </c>
      <c r="J41" s="99">
        <f t="shared" si="2"/>
        <v>0</v>
      </c>
      <c r="K41" s="100">
        <f>ROUND(SUMIF(зф!$C:$C,$D41,зф!$F:$F)/1000,1)</f>
        <v>0</v>
      </c>
      <c r="L41" s="100">
        <f>ROUND(SUMIF(сф!$C:$C,$D41,сф!$F:$F)/1000,1)</f>
        <v>0</v>
      </c>
      <c r="M41" s="99">
        <f>ROUND(SUMIF(зф!$C:$C,$D41,зф!$G:$G)/1000,1)</f>
        <v>0</v>
      </c>
      <c r="N41" s="99">
        <f t="shared" si="3"/>
        <v>0</v>
      </c>
      <c r="O41" s="100">
        <f>ROUND(SUMIF(зф!$C:$C,$D41,зф!$J:$J)/1000,1)</f>
        <v>0</v>
      </c>
      <c r="P41" s="100">
        <f>ROUND(SUMIF(сф!$C:$C,$D41,сф!$J:$J)/1000,1)</f>
        <v>0</v>
      </c>
      <c r="Q41" s="101">
        <f t="shared" si="8"/>
        <v>0</v>
      </c>
      <c r="R41" s="101">
        <f t="shared" si="9"/>
        <v>0</v>
      </c>
      <c r="S41" s="101">
        <f t="shared" si="10"/>
        <v>0</v>
      </c>
      <c r="T41" s="107">
        <f t="shared" si="4"/>
        <v>0</v>
      </c>
      <c r="Y41" s="87">
        <f>ROUND(SUMIFS(Z2M_2_445!$G:$G,Z2M_2_445!$E:$E,9102,Z2M_2_445!$C:$C,$D41)/1000,1)-K41</f>
        <v>0</v>
      </c>
      <c r="Z41" s="87">
        <f>IF(LEFT(TEXT(D41,"0000"),1)=9,ROUND(SUMIFS(Z2M_2_445!$J:$J,Z2M_2_445!$E:$E,9102,Z2M_2_445!$C:$C,$D41)/1000,1)-L41,ROUND(SUMIFS(Z2M_2_445!$K:$K,Z2M_2_445!$E:$E,9102,Z2M_2_445!$C:$C,$D41)/1000,1)-L41)</f>
        <v>0</v>
      </c>
      <c r="AA41" s="87"/>
      <c r="AB41" s="87"/>
      <c r="AC41" s="87">
        <f>ROUND(SUMIFS(Z2M_2_445!$I:$I,Z2M_2_445!$E:$E,9102,Z2M_2_445!$C:$C,$D41)/1000,1)-O41</f>
        <v>0</v>
      </c>
      <c r="AD41" s="87">
        <f>ROUND(SUMIFS(Z2M_2_445!$L:$L,Z2M_2_445!$E:$E,9102,Z2M_2_445!$C:$C,$D41)/1000,1)-P41</f>
        <v>0</v>
      </c>
    </row>
    <row r="42" spans="1:30" ht="28.8" hidden="1" x14ac:dyDescent="0.3">
      <c r="A42" s="94">
        <f t="shared" si="5"/>
        <v>34</v>
      </c>
      <c r="B42" s="94" t="b">
        <f>ISERROR(VLOOKUP(D42,КПКВ00!A:B,1,FALSE))</f>
        <v>1</v>
      </c>
      <c r="C42" s="94">
        <f t="shared" si="6"/>
        <v>0</v>
      </c>
      <c r="D42" s="94">
        <f>INDEX(КПКВ_1!D:E,A42,1)</f>
        <v>3047</v>
      </c>
      <c r="E42" s="97" t="str">
        <f>INDEX(КПКВ_1!D:E,A42,2)</f>
        <v>Надання державної соціальної допомоги малозабезпеченим сім`ям</v>
      </c>
      <c r="F42" s="98">
        <f t="shared" si="7"/>
        <v>3047</v>
      </c>
      <c r="G42" s="99">
        <f t="shared" si="1"/>
        <v>0</v>
      </c>
      <c r="H42" s="100">
        <f>ROUND(SUMIF(зф!$C:$C,$D42,зф!$E:$E)/1000,1)</f>
        <v>0</v>
      </c>
      <c r="I42" s="100">
        <f>ROUND(SUMIF(сф!$C:$C,$D42,сф!$E:$E)/1000,1)</f>
        <v>0</v>
      </c>
      <c r="J42" s="99">
        <f t="shared" si="2"/>
        <v>0</v>
      </c>
      <c r="K42" s="100">
        <f>ROUND(SUMIF(зф!$C:$C,$D42,зф!$F:$F)/1000,1)</f>
        <v>0</v>
      </c>
      <c r="L42" s="100">
        <f>ROUND(SUMIF(сф!$C:$C,$D42,сф!$F:$F)/1000,1)</f>
        <v>0</v>
      </c>
      <c r="M42" s="99">
        <f>ROUND(SUMIF(зф!$C:$C,$D42,зф!$G:$G)/1000,1)</f>
        <v>0</v>
      </c>
      <c r="N42" s="99">
        <f t="shared" si="3"/>
        <v>0</v>
      </c>
      <c r="O42" s="100">
        <f>ROUND(SUMIF(зф!$C:$C,$D42,зф!$J:$J)/1000,1)</f>
        <v>0</v>
      </c>
      <c r="P42" s="100">
        <f>ROUND(SUMIF(сф!$C:$C,$D42,сф!$J:$J)/1000,1)</f>
        <v>0</v>
      </c>
      <c r="Q42" s="101">
        <f t="shared" si="8"/>
        <v>0</v>
      </c>
      <c r="R42" s="101">
        <f t="shared" si="9"/>
        <v>0</v>
      </c>
      <c r="S42" s="101">
        <f t="shared" si="10"/>
        <v>0</v>
      </c>
      <c r="T42" s="107">
        <f t="shared" si="4"/>
        <v>0</v>
      </c>
      <c r="Y42" s="87">
        <f>ROUND(SUMIFS(Z2M_2_445!$G:$G,Z2M_2_445!$E:$E,9102,Z2M_2_445!$C:$C,$D42)/1000,1)-K42</f>
        <v>0</v>
      </c>
      <c r="Z42" s="87">
        <f>IF(LEFT(TEXT(D42,"0000"),1)=9,ROUND(SUMIFS(Z2M_2_445!$J:$J,Z2M_2_445!$E:$E,9102,Z2M_2_445!$C:$C,$D42)/1000,1)-L42,ROUND(SUMIFS(Z2M_2_445!$K:$K,Z2M_2_445!$E:$E,9102,Z2M_2_445!$C:$C,$D42)/1000,1)-L42)</f>
        <v>0</v>
      </c>
      <c r="AA42" s="87"/>
      <c r="AB42" s="87"/>
      <c r="AC42" s="87">
        <f>ROUND(SUMIFS(Z2M_2_445!$I:$I,Z2M_2_445!$E:$E,9102,Z2M_2_445!$C:$C,$D42)/1000,1)-O42</f>
        <v>0</v>
      </c>
      <c r="AD42" s="87">
        <f>ROUND(SUMIFS(Z2M_2_445!$L:$L,Z2M_2_445!$E:$E,9102,Z2M_2_445!$C:$C,$D42)/1000,1)-P42</f>
        <v>0</v>
      </c>
    </row>
    <row r="43" spans="1:30" ht="28.8" hidden="1" x14ac:dyDescent="0.3">
      <c r="A43" s="94">
        <f t="shared" si="5"/>
        <v>35</v>
      </c>
      <c r="B43" s="94" t="b">
        <f>ISERROR(VLOOKUP(D43,КПКВ00!A:B,1,FALSE))</f>
        <v>1</v>
      </c>
      <c r="C43" s="94">
        <f t="shared" si="6"/>
        <v>0</v>
      </c>
      <c r="D43" s="94">
        <f>INDEX(КПКВ_1!D:E,A43,1)</f>
        <v>3049</v>
      </c>
      <c r="E43" s="97" t="str">
        <f>INDEX(КПКВ_1!D:E,A43,2)</f>
        <v>Відшкодування послуги з догляду за дитиною до трьох років «муніципальна няня»</v>
      </c>
      <c r="F43" s="98">
        <f t="shared" si="7"/>
        <v>3049</v>
      </c>
      <c r="G43" s="99">
        <f t="shared" si="1"/>
        <v>0</v>
      </c>
      <c r="H43" s="100">
        <f>ROUND(SUMIF(зф!$C:$C,$D43,зф!$E:$E)/1000,1)</f>
        <v>0</v>
      </c>
      <c r="I43" s="100">
        <f>ROUND(SUMIF(сф!$C:$C,$D43,сф!$E:$E)/1000,1)</f>
        <v>0</v>
      </c>
      <c r="J43" s="99">
        <f t="shared" si="2"/>
        <v>0</v>
      </c>
      <c r="K43" s="100">
        <f>ROUND(SUMIF(зф!$C:$C,$D43,зф!$F:$F)/1000,1)</f>
        <v>0</v>
      </c>
      <c r="L43" s="100">
        <f>ROUND(SUMIF(сф!$C:$C,$D43,сф!$F:$F)/1000,1)</f>
        <v>0</v>
      </c>
      <c r="M43" s="99">
        <f>ROUND(SUMIF(зф!$C:$C,$D43,зф!$G:$G)/1000,1)</f>
        <v>0</v>
      </c>
      <c r="N43" s="99">
        <f t="shared" si="3"/>
        <v>0</v>
      </c>
      <c r="O43" s="100">
        <f>ROUND(SUMIF(зф!$C:$C,$D43,зф!$J:$J)/1000,1)</f>
        <v>0</v>
      </c>
      <c r="P43" s="100">
        <f>ROUND(SUMIF(сф!$C:$C,$D43,сф!$J:$J)/1000,1)</f>
        <v>0</v>
      </c>
      <c r="Q43" s="101">
        <f t="shared" si="8"/>
        <v>0</v>
      </c>
      <c r="R43" s="101">
        <f t="shared" si="9"/>
        <v>0</v>
      </c>
      <c r="S43" s="101">
        <f t="shared" si="10"/>
        <v>0</v>
      </c>
      <c r="T43" s="107">
        <f t="shared" si="4"/>
        <v>0</v>
      </c>
      <c r="Y43" s="87">
        <f>ROUND(SUMIFS(Z2M_2_445!$G:$G,Z2M_2_445!$E:$E,9102,Z2M_2_445!$C:$C,$D43)/1000,1)-K43</f>
        <v>0</v>
      </c>
      <c r="Z43" s="87">
        <f>IF(LEFT(TEXT(D43,"0000"),1)=9,ROUND(SUMIFS(Z2M_2_445!$J:$J,Z2M_2_445!$E:$E,9102,Z2M_2_445!$C:$C,$D43)/1000,1)-L43,ROUND(SUMIFS(Z2M_2_445!$K:$K,Z2M_2_445!$E:$E,9102,Z2M_2_445!$C:$C,$D43)/1000,1)-L43)</f>
        <v>0</v>
      </c>
      <c r="AA43" s="87"/>
      <c r="AB43" s="87"/>
      <c r="AC43" s="87">
        <f>ROUND(SUMIFS(Z2M_2_445!$I:$I,Z2M_2_445!$E:$E,9102,Z2M_2_445!$C:$C,$D43)/1000,1)-O43</f>
        <v>0</v>
      </c>
      <c r="AD43" s="87">
        <f>ROUND(SUMIFS(Z2M_2_445!$L:$L,Z2M_2_445!$E:$E,9102,Z2M_2_445!$C:$C,$D43)/1000,1)-P43</f>
        <v>0</v>
      </c>
    </row>
    <row r="44" spans="1:30" ht="28.8" hidden="1" x14ac:dyDescent="0.3">
      <c r="A44" s="94">
        <f t="shared" si="5"/>
        <v>36</v>
      </c>
      <c r="B44" s="94" t="b">
        <f>ISERROR(VLOOKUP(D44,КПКВ00!A:B,1,FALSE))</f>
        <v>1</v>
      </c>
      <c r="C44" s="94">
        <f t="shared" si="6"/>
        <v>0</v>
      </c>
      <c r="D44" s="94">
        <f>INDEX(КПКВ_1!D:E,A44,1)</f>
        <v>3081</v>
      </c>
      <c r="E44" s="97" t="str">
        <f>INDEX(КПКВ_1!D:E,A44,2)</f>
        <v>Надання державної соціальної допомоги особам з інвалідністю з дитинства та дітям з інвалідністю</v>
      </c>
      <c r="F44" s="98">
        <f t="shared" si="7"/>
        <v>3081</v>
      </c>
      <c r="G44" s="99">
        <f t="shared" si="1"/>
        <v>0</v>
      </c>
      <c r="H44" s="100">
        <f>ROUND(SUMIF(зф!$C:$C,$D44,зф!$E:$E)/1000,1)</f>
        <v>0</v>
      </c>
      <c r="I44" s="100">
        <f>ROUND(SUMIF(сф!$C:$C,$D44,сф!$E:$E)/1000,1)</f>
        <v>0</v>
      </c>
      <c r="J44" s="99">
        <f t="shared" si="2"/>
        <v>0</v>
      </c>
      <c r="K44" s="100">
        <f>ROUND(SUMIF(зф!$C:$C,$D44,зф!$F:$F)/1000,1)</f>
        <v>0</v>
      </c>
      <c r="L44" s="100">
        <f>ROUND(SUMIF(сф!$C:$C,$D44,сф!$F:$F)/1000,1)</f>
        <v>0</v>
      </c>
      <c r="M44" s="99">
        <f>ROUND(SUMIF(зф!$C:$C,$D44,зф!$G:$G)/1000,1)</f>
        <v>0</v>
      </c>
      <c r="N44" s="99">
        <f t="shared" si="3"/>
        <v>0</v>
      </c>
      <c r="O44" s="100">
        <f>ROUND(SUMIF(зф!$C:$C,$D44,зф!$J:$J)/1000,1)</f>
        <v>0</v>
      </c>
      <c r="P44" s="100">
        <f>ROUND(SUMIF(сф!$C:$C,$D44,сф!$J:$J)/1000,1)</f>
        <v>0</v>
      </c>
      <c r="Q44" s="101">
        <f t="shared" si="8"/>
        <v>0</v>
      </c>
      <c r="R44" s="101">
        <f t="shared" si="9"/>
        <v>0</v>
      </c>
      <c r="S44" s="101">
        <f t="shared" si="10"/>
        <v>0</v>
      </c>
      <c r="T44" s="107">
        <f t="shared" si="4"/>
        <v>0</v>
      </c>
      <c r="Y44" s="87">
        <f>ROUND(SUMIFS(Z2M_2_445!$G:$G,Z2M_2_445!$E:$E,9102,Z2M_2_445!$C:$C,$D44)/1000,1)-K44</f>
        <v>0</v>
      </c>
      <c r="Z44" s="87">
        <f>IF(LEFT(TEXT(D44,"0000"),1)=9,ROUND(SUMIFS(Z2M_2_445!$J:$J,Z2M_2_445!$E:$E,9102,Z2M_2_445!$C:$C,$D44)/1000,1)-L44,ROUND(SUMIFS(Z2M_2_445!$K:$K,Z2M_2_445!$E:$E,9102,Z2M_2_445!$C:$C,$D44)/1000,1)-L44)</f>
        <v>0</v>
      </c>
      <c r="AA44" s="87"/>
      <c r="AB44" s="87"/>
      <c r="AC44" s="87">
        <f>ROUND(SUMIFS(Z2M_2_445!$I:$I,Z2M_2_445!$E:$E,9102,Z2M_2_445!$C:$C,$D44)/1000,1)-O44</f>
        <v>0</v>
      </c>
      <c r="AD44" s="87">
        <f>ROUND(SUMIFS(Z2M_2_445!$L:$L,Z2M_2_445!$E:$E,9102,Z2M_2_445!$C:$C,$D44)/1000,1)-P44</f>
        <v>0</v>
      </c>
    </row>
    <row r="45" spans="1:30" ht="43.2" hidden="1" x14ac:dyDescent="0.3">
      <c r="A45" s="94">
        <f t="shared" si="5"/>
        <v>37</v>
      </c>
      <c r="B45" s="94" t="b">
        <f>ISERROR(VLOOKUP(D45,КПКВ00!A:B,1,FALSE))</f>
        <v>1</v>
      </c>
      <c r="C45" s="94">
        <f t="shared" si="6"/>
        <v>0</v>
      </c>
      <c r="D45" s="94">
        <f>INDEX(КПКВ_1!D:E,A45,1)</f>
        <v>3082</v>
      </c>
      <c r="E45" s="97" t="str">
        <f>INDEX(КПКВ_1!D:E,A45,2)</f>
        <v>Надання державної соціальної допомоги особам, які не мають права на пенсію, та особам з інвалідністю, державної соціальної допомоги на догляд</v>
      </c>
      <c r="F45" s="98">
        <f t="shared" si="7"/>
        <v>3082</v>
      </c>
      <c r="G45" s="99">
        <f t="shared" si="1"/>
        <v>0</v>
      </c>
      <c r="H45" s="100">
        <f>ROUND(SUMIF(зф!$C:$C,$D45,зф!$E:$E)/1000,1)</f>
        <v>0</v>
      </c>
      <c r="I45" s="100">
        <f>ROUND(SUMIF(сф!$C:$C,$D45,сф!$E:$E)/1000,1)</f>
        <v>0</v>
      </c>
      <c r="J45" s="99">
        <f t="shared" si="2"/>
        <v>0</v>
      </c>
      <c r="K45" s="100">
        <f>ROUND(SUMIF(зф!$C:$C,$D45,зф!$F:$F)/1000,1)</f>
        <v>0</v>
      </c>
      <c r="L45" s="100">
        <f>ROUND(SUMIF(сф!$C:$C,$D45,сф!$F:$F)/1000,1)</f>
        <v>0</v>
      </c>
      <c r="M45" s="99">
        <f>ROUND(SUMIF(зф!$C:$C,$D45,зф!$G:$G)/1000,1)</f>
        <v>0</v>
      </c>
      <c r="N45" s="99">
        <f t="shared" si="3"/>
        <v>0</v>
      </c>
      <c r="O45" s="100">
        <f>ROUND(SUMIF(зф!$C:$C,$D45,зф!$J:$J)/1000,1)</f>
        <v>0</v>
      </c>
      <c r="P45" s="100">
        <f>ROUND(SUMIF(сф!$C:$C,$D45,сф!$J:$J)/1000,1)</f>
        <v>0</v>
      </c>
      <c r="Q45" s="101">
        <f t="shared" si="8"/>
        <v>0</v>
      </c>
      <c r="R45" s="101">
        <f t="shared" si="9"/>
        <v>0</v>
      </c>
      <c r="S45" s="101">
        <f t="shared" si="10"/>
        <v>0</v>
      </c>
      <c r="T45" s="107">
        <f t="shared" si="4"/>
        <v>0</v>
      </c>
      <c r="Y45" s="87">
        <f>ROUND(SUMIFS(Z2M_2_445!$G:$G,Z2M_2_445!$E:$E,9102,Z2M_2_445!$C:$C,$D45)/1000,1)-K45</f>
        <v>0</v>
      </c>
      <c r="Z45" s="87">
        <f>IF(LEFT(TEXT(D45,"0000"),1)=9,ROUND(SUMIFS(Z2M_2_445!$J:$J,Z2M_2_445!$E:$E,9102,Z2M_2_445!$C:$C,$D45)/1000,1)-L45,ROUND(SUMIFS(Z2M_2_445!$K:$K,Z2M_2_445!$E:$E,9102,Z2M_2_445!$C:$C,$D45)/1000,1)-L45)</f>
        <v>0</v>
      </c>
      <c r="AA45" s="87"/>
      <c r="AB45" s="87"/>
      <c r="AC45" s="87">
        <f>ROUND(SUMIFS(Z2M_2_445!$I:$I,Z2M_2_445!$E:$E,9102,Z2M_2_445!$C:$C,$D45)/1000,1)-O45</f>
        <v>0</v>
      </c>
      <c r="AD45" s="87">
        <f>ROUND(SUMIFS(Z2M_2_445!$L:$L,Z2M_2_445!$E:$E,9102,Z2M_2_445!$C:$C,$D45)/1000,1)-P45</f>
        <v>0</v>
      </c>
    </row>
    <row r="46" spans="1:30" ht="28.8" hidden="1" x14ac:dyDescent="0.3">
      <c r="A46" s="94">
        <f t="shared" si="5"/>
        <v>38</v>
      </c>
      <c r="B46" s="94" t="b">
        <f>ISERROR(VLOOKUP(D46,КПКВ00!A:B,1,FALSE))</f>
        <v>1</v>
      </c>
      <c r="C46" s="94">
        <f t="shared" si="6"/>
        <v>0</v>
      </c>
      <c r="D46" s="94">
        <f>INDEX(КПКВ_1!D:E,A46,1)</f>
        <v>3083</v>
      </c>
      <c r="E46" s="97" t="str">
        <f>INDEX(КПКВ_1!D:E,A46,2)</f>
        <v>Надання допомоги по догляду за особами з інвалідністю I чи II групи внаслідок психічного розладу</v>
      </c>
      <c r="F46" s="98">
        <f t="shared" si="7"/>
        <v>3083</v>
      </c>
      <c r="G46" s="99">
        <f t="shared" si="1"/>
        <v>0</v>
      </c>
      <c r="H46" s="100">
        <f>ROUND(SUMIF(зф!$C:$C,$D46,зф!$E:$E)/1000,1)</f>
        <v>0</v>
      </c>
      <c r="I46" s="100">
        <f>ROUND(SUMIF(сф!$C:$C,$D46,сф!$E:$E)/1000,1)</f>
        <v>0</v>
      </c>
      <c r="J46" s="99">
        <f t="shared" si="2"/>
        <v>0</v>
      </c>
      <c r="K46" s="100">
        <f>ROUND(SUMIF(зф!$C:$C,$D46,зф!$F:$F)/1000,1)</f>
        <v>0</v>
      </c>
      <c r="L46" s="100">
        <f>ROUND(SUMIF(сф!$C:$C,$D46,сф!$F:$F)/1000,1)</f>
        <v>0</v>
      </c>
      <c r="M46" s="99">
        <f>ROUND(SUMIF(зф!$C:$C,$D46,зф!$G:$G)/1000,1)</f>
        <v>0</v>
      </c>
      <c r="N46" s="99">
        <f t="shared" si="3"/>
        <v>0</v>
      </c>
      <c r="O46" s="100">
        <f>ROUND(SUMIF(зф!$C:$C,$D46,зф!$J:$J)/1000,1)</f>
        <v>0</v>
      </c>
      <c r="P46" s="100">
        <f>ROUND(SUMIF(сф!$C:$C,$D46,сф!$J:$J)/1000,1)</f>
        <v>0</v>
      </c>
      <c r="Q46" s="101">
        <f t="shared" si="8"/>
        <v>0</v>
      </c>
      <c r="R46" s="101">
        <f t="shared" si="9"/>
        <v>0</v>
      </c>
      <c r="S46" s="101">
        <f t="shared" si="10"/>
        <v>0</v>
      </c>
      <c r="T46" s="107">
        <f t="shared" si="4"/>
        <v>0</v>
      </c>
      <c r="Y46" s="87">
        <f>ROUND(SUMIFS(Z2M_2_445!$G:$G,Z2M_2_445!$E:$E,9102,Z2M_2_445!$C:$C,$D46)/1000,1)-K46</f>
        <v>0</v>
      </c>
      <c r="Z46" s="87">
        <f>IF(LEFT(TEXT(D46,"0000"),1)=9,ROUND(SUMIFS(Z2M_2_445!$J:$J,Z2M_2_445!$E:$E,9102,Z2M_2_445!$C:$C,$D46)/1000,1)-L46,ROUND(SUMIFS(Z2M_2_445!$K:$K,Z2M_2_445!$E:$E,9102,Z2M_2_445!$C:$C,$D46)/1000,1)-L46)</f>
        <v>0</v>
      </c>
      <c r="AA46" s="87"/>
      <c r="AB46" s="87"/>
      <c r="AC46" s="87">
        <f>ROUND(SUMIFS(Z2M_2_445!$I:$I,Z2M_2_445!$E:$E,9102,Z2M_2_445!$C:$C,$D46)/1000,1)-O46</f>
        <v>0</v>
      </c>
      <c r="AD46" s="87">
        <f>ROUND(SUMIFS(Z2M_2_445!$L:$L,Z2M_2_445!$E:$E,9102,Z2M_2_445!$C:$C,$D46)/1000,1)-P46</f>
        <v>0</v>
      </c>
    </row>
    <row r="47" spans="1:30" ht="43.2" hidden="1" x14ac:dyDescent="0.3">
      <c r="A47" s="94">
        <f t="shared" si="5"/>
        <v>39</v>
      </c>
      <c r="B47" s="94" t="b">
        <f>ISERROR(VLOOKUP(D47,КПКВ00!A:B,1,FALSE))</f>
        <v>1</v>
      </c>
      <c r="C47" s="94">
        <f t="shared" si="6"/>
        <v>0</v>
      </c>
      <c r="D47" s="94">
        <f>INDEX(КПКВ_1!D:E,A47,1)</f>
        <v>3084</v>
      </c>
      <c r="E47" s="97" t="str">
        <f>INDEX(КПКВ_1!D:E,A47,2)</f>
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</c>
      <c r="F47" s="98">
        <f t="shared" si="7"/>
        <v>3084</v>
      </c>
      <c r="G47" s="99">
        <f t="shared" si="1"/>
        <v>0</v>
      </c>
      <c r="H47" s="100">
        <f>ROUND(SUMIF(зф!$C:$C,$D47,зф!$E:$E)/1000,1)</f>
        <v>0</v>
      </c>
      <c r="I47" s="100">
        <f>ROUND(SUMIF(сф!$C:$C,$D47,сф!$E:$E)/1000,1)</f>
        <v>0</v>
      </c>
      <c r="J47" s="99">
        <f t="shared" si="2"/>
        <v>0</v>
      </c>
      <c r="K47" s="100">
        <f>ROUND(SUMIF(зф!$C:$C,$D47,зф!$F:$F)/1000,1)</f>
        <v>0</v>
      </c>
      <c r="L47" s="100">
        <f>ROUND(SUMIF(сф!$C:$C,$D47,сф!$F:$F)/1000,1)</f>
        <v>0</v>
      </c>
      <c r="M47" s="99">
        <f>ROUND(SUMIF(зф!$C:$C,$D47,зф!$G:$G)/1000,1)</f>
        <v>0</v>
      </c>
      <c r="N47" s="99">
        <f t="shared" si="3"/>
        <v>0</v>
      </c>
      <c r="O47" s="100">
        <f>ROUND(SUMIF(зф!$C:$C,$D47,зф!$J:$J)/1000,1)</f>
        <v>0</v>
      </c>
      <c r="P47" s="100">
        <f>ROUND(SUMIF(сф!$C:$C,$D47,сф!$J:$J)/1000,1)</f>
        <v>0</v>
      </c>
      <c r="Q47" s="101">
        <f t="shared" si="8"/>
        <v>0</v>
      </c>
      <c r="R47" s="101">
        <f t="shared" si="9"/>
        <v>0</v>
      </c>
      <c r="S47" s="101">
        <f t="shared" si="10"/>
        <v>0</v>
      </c>
      <c r="T47" s="107">
        <f t="shared" si="4"/>
        <v>0</v>
      </c>
      <c r="Y47" s="87">
        <f>ROUND(SUMIFS(Z2M_2_445!$G:$G,Z2M_2_445!$E:$E,9102,Z2M_2_445!$C:$C,$D47)/1000,1)-K47</f>
        <v>0</v>
      </c>
      <c r="Z47" s="87">
        <f>IF(LEFT(TEXT(D47,"0000"),1)=9,ROUND(SUMIFS(Z2M_2_445!$J:$J,Z2M_2_445!$E:$E,9102,Z2M_2_445!$C:$C,$D47)/1000,1)-L47,ROUND(SUMIFS(Z2M_2_445!$K:$K,Z2M_2_445!$E:$E,9102,Z2M_2_445!$C:$C,$D47)/1000,1)-L47)</f>
        <v>0</v>
      </c>
      <c r="AA47" s="87"/>
      <c r="AB47" s="87"/>
      <c r="AC47" s="87">
        <f>ROUND(SUMIFS(Z2M_2_445!$I:$I,Z2M_2_445!$E:$E,9102,Z2M_2_445!$C:$C,$D47)/1000,1)-O47</f>
        <v>0</v>
      </c>
      <c r="AD47" s="87">
        <f>ROUND(SUMIFS(Z2M_2_445!$L:$L,Z2M_2_445!$E:$E,9102,Z2M_2_445!$C:$C,$D47)/1000,1)-P47</f>
        <v>0</v>
      </c>
    </row>
    <row r="48" spans="1:30" ht="43.2" hidden="1" x14ac:dyDescent="0.3">
      <c r="A48" s="94">
        <f t="shared" si="5"/>
        <v>40</v>
      </c>
      <c r="B48" s="94" t="b">
        <f>ISERROR(VLOOKUP(D48,КПКВ00!A:B,1,FALSE))</f>
        <v>1</v>
      </c>
      <c r="C48" s="94">
        <f t="shared" si="6"/>
        <v>0</v>
      </c>
      <c r="D48" s="94">
        <f>INDEX(КПКВ_1!D:E,A48,1)</f>
        <v>3085</v>
      </c>
      <c r="E48" s="97" t="str">
        <f>INDEX(КПКВ_1!D:E,A48,2)</f>
        <v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v>
      </c>
      <c r="F48" s="98">
        <f t="shared" si="7"/>
        <v>3085</v>
      </c>
      <c r="G48" s="99">
        <f t="shared" si="1"/>
        <v>0</v>
      </c>
      <c r="H48" s="100">
        <f>ROUND(SUMIF(зф!$C:$C,$D48,зф!$E:$E)/1000,1)</f>
        <v>0</v>
      </c>
      <c r="I48" s="100">
        <f>ROUND(SUMIF(сф!$C:$C,$D48,сф!$E:$E)/1000,1)</f>
        <v>0</v>
      </c>
      <c r="J48" s="99">
        <f t="shared" si="2"/>
        <v>0</v>
      </c>
      <c r="K48" s="100">
        <f>ROUND(SUMIF(зф!$C:$C,$D48,зф!$F:$F)/1000,1)</f>
        <v>0</v>
      </c>
      <c r="L48" s="100">
        <f>ROUND(SUMIF(сф!$C:$C,$D48,сф!$F:$F)/1000,1)</f>
        <v>0</v>
      </c>
      <c r="M48" s="99">
        <f>ROUND(SUMIF(зф!$C:$C,$D48,зф!$G:$G)/1000,1)</f>
        <v>0</v>
      </c>
      <c r="N48" s="99">
        <f t="shared" si="3"/>
        <v>0</v>
      </c>
      <c r="O48" s="100">
        <f>ROUND(SUMIF(зф!$C:$C,$D48,зф!$J:$J)/1000,1)</f>
        <v>0</v>
      </c>
      <c r="P48" s="100">
        <f>ROUND(SUMIF(сф!$C:$C,$D48,сф!$J:$J)/1000,1)</f>
        <v>0</v>
      </c>
      <c r="Q48" s="101">
        <f t="shared" si="8"/>
        <v>0</v>
      </c>
      <c r="R48" s="101">
        <f t="shared" si="9"/>
        <v>0</v>
      </c>
      <c r="S48" s="101">
        <f t="shared" si="10"/>
        <v>0</v>
      </c>
      <c r="T48" s="107">
        <f t="shared" si="4"/>
        <v>0</v>
      </c>
      <c r="Y48" s="87">
        <f>ROUND(SUMIFS(Z2M_2_445!$G:$G,Z2M_2_445!$E:$E,9102,Z2M_2_445!$C:$C,$D48)/1000,1)-K48</f>
        <v>0</v>
      </c>
      <c r="Z48" s="87">
        <f>IF(LEFT(TEXT(D48,"0000"),1)=9,ROUND(SUMIFS(Z2M_2_445!$J:$J,Z2M_2_445!$E:$E,9102,Z2M_2_445!$C:$C,$D48)/1000,1)-L48,ROUND(SUMIFS(Z2M_2_445!$K:$K,Z2M_2_445!$E:$E,9102,Z2M_2_445!$C:$C,$D48)/1000,1)-L48)</f>
        <v>0</v>
      </c>
      <c r="AA48" s="87"/>
      <c r="AB48" s="87"/>
      <c r="AC48" s="87">
        <f>ROUND(SUMIFS(Z2M_2_445!$I:$I,Z2M_2_445!$E:$E,9102,Z2M_2_445!$C:$C,$D48)/1000,1)-O48</f>
        <v>0</v>
      </c>
      <c r="AD48" s="87">
        <f>ROUND(SUMIFS(Z2M_2_445!$L:$L,Z2M_2_445!$E:$E,9102,Z2M_2_445!$C:$C,$D48)/1000,1)-P48</f>
        <v>0</v>
      </c>
    </row>
    <row r="49" spans="1:30" ht="72" hidden="1" x14ac:dyDescent="0.3">
      <c r="A49" s="94">
        <f t="shared" si="5"/>
        <v>41</v>
      </c>
      <c r="B49" s="94" t="b">
        <f>ISERROR(VLOOKUP(D49,КПКВ00!A:B,1,FALSE))</f>
        <v>1</v>
      </c>
      <c r="C49" s="94">
        <f t="shared" si="6"/>
        <v>0</v>
      </c>
      <c r="D49" s="94">
        <f>INDEX(КПКВ_1!D:E,A49,1)</f>
        <v>3086</v>
      </c>
      <c r="E49" s="97" t="str">
        <f>INDEX(КПКВ_1!D:E,A49,2)</f>
        <v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v>
      </c>
      <c r="F49" s="98">
        <f t="shared" si="7"/>
        <v>3086</v>
      </c>
      <c r="G49" s="99">
        <f t="shared" si="1"/>
        <v>0</v>
      </c>
      <c r="H49" s="100">
        <f>ROUND(SUMIF(зф!$C:$C,$D49,зф!$E:$E)/1000,1)</f>
        <v>0</v>
      </c>
      <c r="I49" s="100">
        <f>ROUND(SUMIF(сф!$C:$C,$D49,сф!$E:$E)/1000,1)</f>
        <v>0</v>
      </c>
      <c r="J49" s="99">
        <f t="shared" si="2"/>
        <v>0</v>
      </c>
      <c r="K49" s="100">
        <f>ROUND(SUMIF(зф!$C:$C,$D49,зф!$F:$F)/1000,1)</f>
        <v>0</v>
      </c>
      <c r="L49" s="100">
        <f>ROUND(SUMIF(сф!$C:$C,$D49,сф!$F:$F)/1000,1)</f>
        <v>0</v>
      </c>
      <c r="M49" s="99">
        <f>ROUND(SUMIF(зф!$C:$C,$D49,зф!$G:$G)/1000,1)</f>
        <v>0</v>
      </c>
      <c r="N49" s="99">
        <f t="shared" si="3"/>
        <v>0</v>
      </c>
      <c r="O49" s="100">
        <f>ROUND(SUMIF(зф!$C:$C,$D49,зф!$J:$J)/1000,1)</f>
        <v>0</v>
      </c>
      <c r="P49" s="100">
        <f>ROUND(SUMIF(сф!$C:$C,$D49,сф!$J:$J)/1000,1)</f>
        <v>0</v>
      </c>
      <c r="Q49" s="101">
        <f t="shared" si="8"/>
        <v>0</v>
      </c>
      <c r="R49" s="101">
        <f t="shared" si="9"/>
        <v>0</v>
      </c>
      <c r="S49" s="101">
        <f t="shared" si="10"/>
        <v>0</v>
      </c>
      <c r="T49" s="107">
        <f t="shared" si="4"/>
        <v>0</v>
      </c>
      <c r="Y49" s="87">
        <f>ROUND(SUMIFS(Z2M_2_445!$G:$G,Z2M_2_445!$E:$E,9102,Z2M_2_445!$C:$C,$D49)/1000,1)-K49</f>
        <v>0</v>
      </c>
      <c r="Z49" s="87">
        <f>IF(LEFT(TEXT(D49,"0000"),1)=9,ROUND(SUMIFS(Z2M_2_445!$J:$J,Z2M_2_445!$E:$E,9102,Z2M_2_445!$C:$C,$D49)/1000,1)-L49,ROUND(SUMIFS(Z2M_2_445!$K:$K,Z2M_2_445!$E:$E,9102,Z2M_2_445!$C:$C,$D49)/1000,1)-L49)</f>
        <v>0</v>
      </c>
      <c r="AA49" s="87"/>
      <c r="AB49" s="87"/>
      <c r="AC49" s="87">
        <f>ROUND(SUMIFS(Z2M_2_445!$I:$I,Z2M_2_445!$E:$E,9102,Z2M_2_445!$C:$C,$D49)/1000,1)-O49</f>
        <v>0</v>
      </c>
      <c r="AD49" s="87">
        <f>ROUND(SUMIFS(Z2M_2_445!$L:$L,Z2M_2_445!$E:$E,9102,Z2M_2_445!$C:$C,$D49)/1000,1)-P49</f>
        <v>0</v>
      </c>
    </row>
    <row r="50" spans="1:30" ht="28.8" hidden="1" x14ac:dyDescent="0.3">
      <c r="A50" s="94">
        <f t="shared" si="5"/>
        <v>42</v>
      </c>
      <c r="B50" s="94" t="b">
        <f>ISERROR(VLOOKUP(D50,КПКВ00!A:B,1,FALSE))</f>
        <v>1</v>
      </c>
      <c r="C50" s="94">
        <f t="shared" si="6"/>
        <v>0</v>
      </c>
      <c r="D50" s="94">
        <f>INDEX(КПКВ_1!D:E,A50,1)</f>
        <v>3087</v>
      </c>
      <c r="E50" s="97" t="str">
        <f>INDEX(КПКВ_1!D:E,A50,2)</f>
        <v>Надання допомоги на дітей, які виховуються у багатодітних сім`ях</v>
      </c>
      <c r="F50" s="98">
        <f t="shared" si="7"/>
        <v>3087</v>
      </c>
      <c r="G50" s="99">
        <f t="shared" si="1"/>
        <v>0</v>
      </c>
      <c r="H50" s="100">
        <f>ROUND(SUMIF(зф!$C:$C,$D50,зф!$E:$E)/1000,1)</f>
        <v>0</v>
      </c>
      <c r="I50" s="100">
        <f>ROUND(SUMIF(сф!$C:$C,$D50,сф!$E:$E)/1000,1)</f>
        <v>0</v>
      </c>
      <c r="J50" s="99">
        <f t="shared" si="2"/>
        <v>0</v>
      </c>
      <c r="K50" s="100">
        <f>ROUND(SUMIF(зф!$C:$C,$D50,зф!$F:$F)/1000,1)</f>
        <v>0</v>
      </c>
      <c r="L50" s="100">
        <f>ROUND(SUMIF(сф!$C:$C,$D50,сф!$F:$F)/1000,1)</f>
        <v>0</v>
      </c>
      <c r="M50" s="99">
        <f>ROUND(SUMIF(зф!$C:$C,$D50,зф!$G:$G)/1000,1)</f>
        <v>0</v>
      </c>
      <c r="N50" s="99">
        <f t="shared" si="3"/>
        <v>0</v>
      </c>
      <c r="O50" s="100">
        <f>ROUND(SUMIF(зф!$C:$C,$D50,зф!$J:$J)/1000,1)</f>
        <v>0</v>
      </c>
      <c r="P50" s="100">
        <f>ROUND(SUMIF(сф!$C:$C,$D50,сф!$J:$J)/1000,1)</f>
        <v>0</v>
      </c>
      <c r="Q50" s="101">
        <f t="shared" si="8"/>
        <v>0</v>
      </c>
      <c r="R50" s="101">
        <f t="shared" si="9"/>
        <v>0</v>
      </c>
      <c r="S50" s="101">
        <f t="shared" si="10"/>
        <v>0</v>
      </c>
      <c r="T50" s="107">
        <f t="shared" si="4"/>
        <v>0</v>
      </c>
      <c r="Y50" s="87">
        <f>ROUND(SUMIFS(Z2M_2_445!$G:$G,Z2M_2_445!$E:$E,9102,Z2M_2_445!$C:$C,$D50)/1000,1)-K50</f>
        <v>0</v>
      </c>
      <c r="Z50" s="87">
        <f>IF(LEFT(TEXT(D50,"0000"),1)=9,ROUND(SUMIFS(Z2M_2_445!$J:$J,Z2M_2_445!$E:$E,9102,Z2M_2_445!$C:$C,$D50)/1000,1)-L50,ROUND(SUMIFS(Z2M_2_445!$K:$K,Z2M_2_445!$E:$E,9102,Z2M_2_445!$C:$C,$D50)/1000,1)-L50)</f>
        <v>0</v>
      </c>
      <c r="AA50" s="87"/>
      <c r="AB50" s="87"/>
      <c r="AC50" s="87">
        <f>ROUND(SUMIFS(Z2M_2_445!$I:$I,Z2M_2_445!$E:$E,9102,Z2M_2_445!$C:$C,$D50)/1000,1)-O50</f>
        <v>0</v>
      </c>
      <c r="AD50" s="87">
        <f>ROUND(SUMIFS(Z2M_2_445!$L:$L,Z2M_2_445!$E:$E,9102,Z2M_2_445!$C:$C,$D50)/1000,1)-P50</f>
        <v>0</v>
      </c>
    </row>
    <row r="51" spans="1:30" ht="43.2" x14ac:dyDescent="0.3">
      <c r="A51" s="94">
        <f t="shared" si="5"/>
        <v>43</v>
      </c>
      <c r="B51" s="94" t="b">
        <f>ISERROR(VLOOKUP(D51,КПКВ00!A:B,1,FALSE))</f>
        <v>1</v>
      </c>
      <c r="C51" s="94">
        <f t="shared" si="6"/>
        <v>0</v>
      </c>
      <c r="D51" s="94">
        <f>INDEX(КПКВ_1!D:E,A51,1)</f>
        <v>3104</v>
      </c>
      <c r="E51" s="97" t="str">
        <f>INDEX(КПКВ_1!D:E,A51,2)</f>
        <v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v>
      </c>
      <c r="F51" s="98">
        <f t="shared" si="7"/>
        <v>3104</v>
      </c>
      <c r="G51" s="99">
        <f t="shared" si="1"/>
        <v>6232.3</v>
      </c>
      <c r="H51" s="100">
        <f>ROUND(SUMIF(зф!$C:$C,$D51,зф!$E:$E)/1000,1)</f>
        <v>5764.3</v>
      </c>
      <c r="I51" s="100">
        <f>ROUND(SUMIF(сф!$C:$C,$D51,сф!$E:$E)/1000,1)</f>
        <v>468</v>
      </c>
      <c r="J51" s="99">
        <f t="shared" si="2"/>
        <v>8058.8</v>
      </c>
      <c r="K51" s="100">
        <f>ROUND(SUMIF(зф!$C:$C,$D51,зф!$F:$F)/1000,1)</f>
        <v>7179.5</v>
      </c>
      <c r="L51" s="100">
        <f>ROUND(SUMIF(сф!$C:$C,$D51,сф!$F:$F)/1000,1)</f>
        <v>879.3</v>
      </c>
      <c r="M51" s="99">
        <f>ROUND(SUMIF(зф!$C:$C,$D51,зф!$G:$G)/1000,1)</f>
        <v>7179.5</v>
      </c>
      <c r="N51" s="99">
        <f t="shared" si="3"/>
        <v>7898.7</v>
      </c>
      <c r="O51" s="100">
        <f>ROUND(SUMIF(зф!$C:$C,$D51,зф!$J:$J)/1000,1)</f>
        <v>7123.3</v>
      </c>
      <c r="P51" s="100">
        <f>ROUND(SUMIF(сф!$C:$C,$D51,сф!$J:$J)/1000,1)</f>
        <v>775.4</v>
      </c>
      <c r="Q51" s="101">
        <f t="shared" si="8"/>
        <v>98.013351863801049</v>
      </c>
      <c r="R51" s="101">
        <f t="shared" si="9"/>
        <v>99.217215683543429</v>
      </c>
      <c r="S51" s="101">
        <f t="shared" si="10"/>
        <v>88.183782554304571</v>
      </c>
      <c r="T51" s="107">
        <f t="shared" si="4"/>
        <v>51844.51435010165</v>
      </c>
      <c r="Y51" s="87">
        <f>ROUND(SUMIFS(Z2M_2_445!$G:$G,Z2M_2_445!$E:$E,9102,Z2M_2_445!$C:$C,$D51)/1000,1)-K51</f>
        <v>0</v>
      </c>
      <c r="Z51" s="87">
        <f>IF(LEFT(TEXT(D51,"0000"),1)=9,ROUND(SUMIFS(Z2M_2_445!$J:$J,Z2M_2_445!$E:$E,9102,Z2M_2_445!$C:$C,$D51)/1000,1)-L51,ROUND(SUMIFS(Z2M_2_445!$K:$K,Z2M_2_445!$E:$E,9102,Z2M_2_445!$C:$C,$D51)/1000,1)-L51)</f>
        <v>0</v>
      </c>
      <c r="AA51" s="87"/>
      <c r="AB51" s="87"/>
      <c r="AC51" s="87">
        <f>ROUND(SUMIFS(Z2M_2_445!$I:$I,Z2M_2_445!$E:$E,9102,Z2M_2_445!$C:$C,$D51)/1000,1)-O51</f>
        <v>0</v>
      </c>
      <c r="AD51" s="87">
        <f>ROUND(SUMIFS(Z2M_2_445!$L:$L,Z2M_2_445!$E:$E,9102,Z2M_2_445!$C:$C,$D51)/1000,1)-P51</f>
        <v>0</v>
      </c>
    </row>
    <row r="52" spans="1:30" ht="28.8" x14ac:dyDescent="0.3">
      <c r="A52" s="94">
        <f t="shared" si="5"/>
        <v>44</v>
      </c>
      <c r="B52" s="94" t="b">
        <f>ISERROR(VLOOKUP(D52,КПКВ00!A:B,1,FALSE))</f>
        <v>1</v>
      </c>
      <c r="C52" s="94">
        <f t="shared" si="6"/>
        <v>0</v>
      </c>
      <c r="D52" s="94">
        <f>INDEX(КПКВ_1!D:E,A52,1)</f>
        <v>3112</v>
      </c>
      <c r="E52" s="97" t="str">
        <f>INDEX(КПКВ_1!D:E,A52,2)</f>
        <v>Заходи державної політики з питань дітей та їх соціального захисту</v>
      </c>
      <c r="F52" s="98">
        <f t="shared" si="7"/>
        <v>3112</v>
      </c>
      <c r="G52" s="99">
        <f t="shared" si="1"/>
        <v>15</v>
      </c>
      <c r="H52" s="100">
        <f>ROUND(SUMIF(зф!$C:$C,$D52,зф!$E:$E)/1000,1)</f>
        <v>15</v>
      </c>
      <c r="I52" s="100">
        <f>ROUND(SUMIF(сф!$C:$C,$D52,сф!$E:$E)/1000,1)</f>
        <v>0</v>
      </c>
      <c r="J52" s="99">
        <f t="shared" si="2"/>
        <v>10</v>
      </c>
      <c r="K52" s="100">
        <f>ROUND(SUMIF(зф!$C:$C,$D52,зф!$F:$F)/1000,1)</f>
        <v>10</v>
      </c>
      <c r="L52" s="100">
        <f>ROUND(SUMIF(сф!$C:$C,$D52,сф!$F:$F)/1000,1)</f>
        <v>0</v>
      </c>
      <c r="M52" s="99">
        <f>ROUND(SUMIF(зф!$C:$C,$D52,зф!$G:$G)/1000,1)</f>
        <v>10</v>
      </c>
      <c r="N52" s="99">
        <f t="shared" si="3"/>
        <v>10</v>
      </c>
      <c r="O52" s="100">
        <f>ROUND(SUMIF(зф!$C:$C,$D52,зф!$J:$J)/1000,1)</f>
        <v>10</v>
      </c>
      <c r="P52" s="100">
        <f>ROUND(SUMIF(сф!$C:$C,$D52,сф!$J:$J)/1000,1)</f>
        <v>0</v>
      </c>
      <c r="Q52" s="101">
        <f t="shared" si="8"/>
        <v>100</v>
      </c>
      <c r="R52" s="101">
        <f t="shared" si="9"/>
        <v>100</v>
      </c>
      <c r="S52" s="101">
        <f t="shared" si="10"/>
        <v>0</v>
      </c>
      <c r="T52" s="107">
        <f t="shared" si="4"/>
        <v>280</v>
      </c>
      <c r="Y52" s="87">
        <f>ROUND(SUMIFS(Z2M_2_445!$G:$G,Z2M_2_445!$E:$E,9102,Z2M_2_445!$C:$C,$D52)/1000,1)-K52</f>
        <v>0</v>
      </c>
      <c r="Z52" s="87">
        <f>IF(LEFT(TEXT(D52,"0000"),1)=9,ROUND(SUMIFS(Z2M_2_445!$J:$J,Z2M_2_445!$E:$E,9102,Z2M_2_445!$C:$C,$D52)/1000,1)-L52,ROUND(SUMIFS(Z2M_2_445!$K:$K,Z2M_2_445!$E:$E,9102,Z2M_2_445!$C:$C,$D52)/1000,1)-L52)</f>
        <v>0</v>
      </c>
      <c r="AA52" s="87"/>
      <c r="AB52" s="87"/>
      <c r="AC52" s="87">
        <f>ROUND(SUMIFS(Z2M_2_445!$I:$I,Z2M_2_445!$E:$E,9102,Z2M_2_445!$C:$C,$D52)/1000,1)-O52</f>
        <v>0</v>
      </c>
      <c r="AD52" s="87">
        <f>ROUND(SUMIFS(Z2M_2_445!$L:$L,Z2M_2_445!$E:$E,9102,Z2M_2_445!$C:$C,$D52)/1000,1)-P52</f>
        <v>0</v>
      </c>
    </row>
    <row r="53" spans="1:30" ht="28.8" x14ac:dyDescent="0.3">
      <c r="A53" s="94">
        <f t="shared" si="5"/>
        <v>45</v>
      </c>
      <c r="B53" s="94" t="b">
        <f>ISERROR(VLOOKUP(D53,КПКВ00!A:B,1,FALSE))</f>
        <v>1</v>
      </c>
      <c r="C53" s="94">
        <f t="shared" si="6"/>
        <v>0</v>
      </c>
      <c r="D53" s="94">
        <f>INDEX(КПКВ_1!D:E,A53,1)</f>
        <v>3121</v>
      </c>
      <c r="E53" s="97" t="str">
        <f>INDEX(КПКВ_1!D:E,A53,2)</f>
        <v>Утримання та забезпечення діяльності центрів соціальних служб для сім`ї, дітей та молоді</v>
      </c>
      <c r="F53" s="98">
        <f t="shared" si="7"/>
        <v>3121</v>
      </c>
      <c r="G53" s="99">
        <f t="shared" si="1"/>
        <v>855.6</v>
      </c>
      <c r="H53" s="100">
        <f>ROUND(SUMIF(зф!$C:$C,$D53,зф!$E:$E)/1000,1)</f>
        <v>855.6</v>
      </c>
      <c r="I53" s="100">
        <f>ROUND(SUMIF(сф!$C:$C,$D53,сф!$E:$E)/1000,1)</f>
        <v>0</v>
      </c>
      <c r="J53" s="99">
        <f t="shared" si="2"/>
        <v>1023.7</v>
      </c>
      <c r="K53" s="100">
        <f>ROUND(SUMIF(зф!$C:$C,$D53,зф!$F:$F)/1000,1)</f>
        <v>1023.7</v>
      </c>
      <c r="L53" s="100">
        <f>ROUND(SUMIF(сф!$C:$C,$D53,сф!$F:$F)/1000,1)</f>
        <v>0</v>
      </c>
      <c r="M53" s="99">
        <f>ROUND(SUMIF(зф!$C:$C,$D53,зф!$G:$G)/1000,1)</f>
        <v>1023.7</v>
      </c>
      <c r="N53" s="99">
        <f t="shared" si="3"/>
        <v>1023.6</v>
      </c>
      <c r="O53" s="100">
        <f>ROUND(SUMIF(зф!$C:$C,$D53,зф!$J:$J)/1000,1)</f>
        <v>1023.6</v>
      </c>
      <c r="P53" s="100">
        <f>ROUND(SUMIF(сф!$C:$C,$D53,сф!$J:$J)/1000,1)</f>
        <v>0</v>
      </c>
      <c r="Q53" s="101">
        <f t="shared" si="8"/>
        <v>99.99023151313861</v>
      </c>
      <c r="R53" s="101">
        <f t="shared" si="9"/>
        <v>99.99023151313861</v>
      </c>
      <c r="S53" s="101">
        <f t="shared" si="10"/>
        <v>0</v>
      </c>
      <c r="T53" s="107">
        <f t="shared" si="4"/>
        <v>7029.4804630262779</v>
      </c>
      <c r="Y53" s="87">
        <f>ROUND(SUMIFS(Z2M_2_445!$G:$G,Z2M_2_445!$E:$E,9102,Z2M_2_445!$C:$C,$D53)/1000,1)-K53</f>
        <v>0</v>
      </c>
      <c r="Z53" s="87">
        <f>IF(LEFT(TEXT(D53,"0000"),1)=9,ROUND(SUMIFS(Z2M_2_445!$J:$J,Z2M_2_445!$E:$E,9102,Z2M_2_445!$C:$C,$D53)/1000,1)-L53,ROUND(SUMIFS(Z2M_2_445!$K:$K,Z2M_2_445!$E:$E,9102,Z2M_2_445!$C:$C,$D53)/1000,1)-L53)</f>
        <v>0</v>
      </c>
      <c r="AA53" s="87"/>
      <c r="AB53" s="87"/>
      <c r="AC53" s="87">
        <f>ROUND(SUMIFS(Z2M_2_445!$I:$I,Z2M_2_445!$E:$E,9102,Z2M_2_445!$C:$C,$D53)/1000,1)-O53</f>
        <v>0</v>
      </c>
      <c r="AD53" s="87">
        <f>ROUND(SUMIFS(Z2M_2_445!$L:$L,Z2M_2_445!$E:$E,9102,Z2M_2_445!$C:$C,$D53)/1000,1)-P53</f>
        <v>0</v>
      </c>
    </row>
    <row r="54" spans="1:30" ht="57.6" x14ac:dyDescent="0.3">
      <c r="A54" s="94">
        <f t="shared" si="5"/>
        <v>46</v>
      </c>
      <c r="B54" s="94" t="b">
        <f>ISERROR(VLOOKUP(D54,КПКВ00!A:B,1,FALSE))</f>
        <v>1</v>
      </c>
      <c r="C54" s="94">
        <f t="shared" si="6"/>
        <v>0</v>
      </c>
      <c r="D54" s="94">
        <f>INDEX(КПКВ_1!D:E,A54,1)</f>
        <v>3140</v>
      </c>
      <c r="E54" s="97" t="str">
        <f>INDEX(КПКВ_1!D:E,A54,2)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F54" s="98">
        <f t="shared" si="7"/>
        <v>3140</v>
      </c>
      <c r="G54" s="99">
        <f t="shared" si="1"/>
        <v>57</v>
      </c>
      <c r="H54" s="100">
        <f>ROUND(SUMIF(зф!$C:$C,$D54,зф!$E:$E)/1000,1)</f>
        <v>57</v>
      </c>
      <c r="I54" s="100">
        <f>ROUND(SUMIF(сф!$C:$C,$D54,сф!$E:$E)/1000,1)</f>
        <v>0</v>
      </c>
      <c r="J54" s="99">
        <f t="shared" si="2"/>
        <v>0</v>
      </c>
      <c r="K54" s="100">
        <f>ROUND(SUMIF(зф!$C:$C,$D54,зф!$F:$F)/1000,1)</f>
        <v>0</v>
      </c>
      <c r="L54" s="100">
        <f>ROUND(SUMIF(сф!$C:$C,$D54,сф!$F:$F)/1000,1)</f>
        <v>0</v>
      </c>
      <c r="M54" s="99">
        <f>ROUND(SUMIF(зф!$C:$C,$D54,зф!$G:$G)/1000,1)</f>
        <v>0</v>
      </c>
      <c r="N54" s="99">
        <f t="shared" si="3"/>
        <v>0</v>
      </c>
      <c r="O54" s="100">
        <f>ROUND(SUMIF(зф!$C:$C,$D54,зф!$J:$J)/1000,1)</f>
        <v>0</v>
      </c>
      <c r="P54" s="100">
        <f>ROUND(SUMIF(сф!$C:$C,$D54,сф!$J:$J)/1000,1)</f>
        <v>0</v>
      </c>
      <c r="Q54" s="101">
        <f t="shared" si="8"/>
        <v>0</v>
      </c>
      <c r="R54" s="101">
        <f t="shared" si="9"/>
        <v>0</v>
      </c>
      <c r="S54" s="101">
        <f t="shared" si="10"/>
        <v>0</v>
      </c>
      <c r="T54" s="107">
        <f t="shared" si="4"/>
        <v>114</v>
      </c>
      <c r="Y54" s="87">
        <f>ROUND(SUMIFS(Z2M_2_445!$G:$G,Z2M_2_445!$E:$E,9102,Z2M_2_445!$C:$C,$D54)/1000,1)-K54</f>
        <v>0</v>
      </c>
      <c r="Z54" s="87">
        <f>IF(LEFT(TEXT(D54,"0000"),1)=9,ROUND(SUMIFS(Z2M_2_445!$J:$J,Z2M_2_445!$E:$E,9102,Z2M_2_445!$C:$C,$D54)/1000,1)-L54,ROUND(SUMIFS(Z2M_2_445!$K:$K,Z2M_2_445!$E:$E,9102,Z2M_2_445!$C:$C,$D54)/1000,1)-L54)</f>
        <v>0</v>
      </c>
      <c r="AA54" s="87"/>
      <c r="AB54" s="87"/>
      <c r="AC54" s="87">
        <f>ROUND(SUMIFS(Z2M_2_445!$I:$I,Z2M_2_445!$E:$E,9102,Z2M_2_445!$C:$C,$D54)/1000,1)-O54</f>
        <v>0</v>
      </c>
      <c r="AD54" s="87">
        <f>ROUND(SUMIFS(Z2M_2_445!$L:$L,Z2M_2_445!$E:$E,9102,Z2M_2_445!$C:$C,$D54)/1000,1)-P54</f>
        <v>0</v>
      </c>
    </row>
    <row r="55" spans="1:30" ht="57.6" x14ac:dyDescent="0.3">
      <c r="A55" s="94">
        <f t="shared" si="5"/>
        <v>47</v>
      </c>
      <c r="B55" s="94" t="b">
        <f>ISERROR(VLOOKUP(D55,КПКВ00!A:B,1,FALSE))</f>
        <v>1</v>
      </c>
      <c r="C55" s="94">
        <f t="shared" si="6"/>
        <v>0</v>
      </c>
      <c r="D55" s="94">
        <f>INDEX(КПКВ_1!D:E,A55,1)</f>
        <v>3160</v>
      </c>
      <c r="E55" s="97" t="str">
        <f>INDEX(КПКВ_1!D:E,A55,2)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  <c r="F55" s="98">
        <f t="shared" si="7"/>
        <v>3160</v>
      </c>
      <c r="G55" s="99">
        <f t="shared" si="1"/>
        <v>64.8</v>
      </c>
      <c r="H55" s="100">
        <f>ROUND(SUMIF(зф!$C:$C,$D55,зф!$E:$E)/1000,1)</f>
        <v>64.8</v>
      </c>
      <c r="I55" s="100">
        <f>ROUND(SUMIF(сф!$C:$C,$D55,сф!$E:$E)/1000,1)</f>
        <v>0</v>
      </c>
      <c r="J55" s="99">
        <f t="shared" si="2"/>
        <v>70.900000000000006</v>
      </c>
      <c r="K55" s="100">
        <f>ROUND(SUMIF(зф!$C:$C,$D55,зф!$F:$F)/1000,1)</f>
        <v>70.900000000000006</v>
      </c>
      <c r="L55" s="100">
        <f>ROUND(SUMIF(сф!$C:$C,$D55,сф!$F:$F)/1000,1)</f>
        <v>0</v>
      </c>
      <c r="M55" s="99">
        <f>ROUND(SUMIF(зф!$C:$C,$D55,зф!$G:$G)/1000,1)</f>
        <v>70.900000000000006</v>
      </c>
      <c r="N55" s="99">
        <f t="shared" si="3"/>
        <v>67.2</v>
      </c>
      <c r="O55" s="100">
        <f>ROUND(SUMIF(зф!$C:$C,$D55,зф!$J:$J)/1000,1)</f>
        <v>67.2</v>
      </c>
      <c r="P55" s="100">
        <f>ROUND(SUMIF(сф!$C:$C,$D55,сф!$J:$J)/1000,1)</f>
        <v>0</v>
      </c>
      <c r="Q55" s="101">
        <f t="shared" si="8"/>
        <v>94.781382228490827</v>
      </c>
      <c r="R55" s="101">
        <f t="shared" si="9"/>
        <v>94.781382228490827</v>
      </c>
      <c r="S55" s="101">
        <f t="shared" si="10"/>
        <v>0</v>
      </c>
      <c r="T55" s="107">
        <f t="shared" si="4"/>
        <v>666.26276445698159</v>
      </c>
      <c r="Y55" s="87">
        <f>ROUND(SUMIFS(Z2M_2_445!$G:$G,Z2M_2_445!$E:$E,9102,Z2M_2_445!$C:$C,$D55)/1000,1)-K55</f>
        <v>0</v>
      </c>
      <c r="Z55" s="87">
        <f>IF(LEFT(TEXT(D55,"0000"),1)=9,ROUND(SUMIFS(Z2M_2_445!$J:$J,Z2M_2_445!$E:$E,9102,Z2M_2_445!$C:$C,$D55)/1000,1)-L55,ROUND(SUMIFS(Z2M_2_445!$K:$K,Z2M_2_445!$E:$E,9102,Z2M_2_445!$C:$C,$D55)/1000,1)-L55)</f>
        <v>0</v>
      </c>
      <c r="AA55" s="87"/>
      <c r="AB55" s="87"/>
      <c r="AC55" s="87">
        <f>ROUND(SUMIFS(Z2M_2_445!$I:$I,Z2M_2_445!$E:$E,9102,Z2M_2_445!$C:$C,$D55)/1000,1)-O55</f>
        <v>0</v>
      </c>
      <c r="AD55" s="87">
        <f>ROUND(SUMIFS(Z2M_2_445!$L:$L,Z2M_2_445!$E:$E,9102,Z2M_2_445!$C:$C,$D55)/1000,1)-P55</f>
        <v>0</v>
      </c>
    </row>
    <row r="56" spans="1:30" x14ac:dyDescent="0.3">
      <c r="A56" s="94">
        <f t="shared" si="5"/>
        <v>48</v>
      </c>
      <c r="B56" s="94" t="b">
        <f>ISERROR(VLOOKUP(D56,КПКВ00!A:B,1,FALSE))</f>
        <v>1</v>
      </c>
      <c r="C56" s="94">
        <f t="shared" si="6"/>
        <v>0</v>
      </c>
      <c r="D56" s="94">
        <f>INDEX(КПКВ_1!D:E,A56,1)</f>
        <v>3191</v>
      </c>
      <c r="E56" s="97" t="str">
        <f>INDEX(КПКВ_1!D:E,A56,2)</f>
        <v>Інші видатки на соціальний захист ветеранів війни та праці</v>
      </c>
      <c r="F56" s="98">
        <f t="shared" si="7"/>
        <v>3191</v>
      </c>
      <c r="G56" s="99">
        <f t="shared" si="1"/>
        <v>55.5</v>
      </c>
      <c r="H56" s="100">
        <f>ROUND(SUMIF(зф!$C:$C,$D56,зф!$E:$E)/1000,1)</f>
        <v>55.5</v>
      </c>
      <c r="I56" s="100">
        <f>ROUND(SUMIF(сф!$C:$C,$D56,сф!$E:$E)/1000,1)</f>
        <v>0</v>
      </c>
      <c r="J56" s="99">
        <f t="shared" si="2"/>
        <v>58.5</v>
      </c>
      <c r="K56" s="100">
        <f>ROUND(SUMIF(зф!$C:$C,$D56,зф!$F:$F)/1000,1)</f>
        <v>58.5</v>
      </c>
      <c r="L56" s="100">
        <f>ROUND(SUMIF(сф!$C:$C,$D56,сф!$F:$F)/1000,1)</f>
        <v>0</v>
      </c>
      <c r="M56" s="99">
        <f>ROUND(SUMIF(зф!$C:$C,$D56,зф!$G:$G)/1000,1)</f>
        <v>58.5</v>
      </c>
      <c r="N56" s="99">
        <f t="shared" si="3"/>
        <v>48</v>
      </c>
      <c r="O56" s="100">
        <f>ROUND(SUMIF(зф!$C:$C,$D56,зф!$J:$J)/1000,1)</f>
        <v>48</v>
      </c>
      <c r="P56" s="100">
        <f>ROUND(SUMIF(сф!$C:$C,$D56,сф!$J:$J)/1000,1)</f>
        <v>0</v>
      </c>
      <c r="Q56" s="101">
        <f t="shared" si="8"/>
        <v>82.051282051282058</v>
      </c>
      <c r="R56" s="101">
        <f t="shared" si="9"/>
        <v>82.051282051282058</v>
      </c>
      <c r="S56" s="101">
        <f t="shared" si="10"/>
        <v>0</v>
      </c>
      <c r="T56" s="107">
        <f t="shared" si="4"/>
        <v>546.60256410256409</v>
      </c>
      <c r="Y56" s="87">
        <f>ROUND(SUMIFS(Z2M_2_445!$G:$G,Z2M_2_445!$E:$E,9102,Z2M_2_445!$C:$C,$D56)/1000,1)-K56</f>
        <v>0</v>
      </c>
      <c r="Z56" s="87">
        <f>IF(LEFT(TEXT(D56,"0000"),1)=9,ROUND(SUMIFS(Z2M_2_445!$J:$J,Z2M_2_445!$E:$E,9102,Z2M_2_445!$C:$C,$D56)/1000,1)-L56,ROUND(SUMIFS(Z2M_2_445!$K:$K,Z2M_2_445!$E:$E,9102,Z2M_2_445!$C:$C,$D56)/1000,1)-L56)</f>
        <v>0</v>
      </c>
      <c r="AA56" s="87"/>
      <c r="AB56" s="87"/>
      <c r="AC56" s="87">
        <f>ROUND(SUMIFS(Z2M_2_445!$I:$I,Z2M_2_445!$E:$E,9102,Z2M_2_445!$C:$C,$D56)/1000,1)-O56</f>
        <v>0</v>
      </c>
      <c r="AD56" s="87">
        <f>ROUND(SUMIFS(Z2M_2_445!$L:$L,Z2M_2_445!$E:$E,9102,Z2M_2_445!$C:$C,$D56)/1000,1)-P56</f>
        <v>0</v>
      </c>
    </row>
    <row r="57" spans="1:30" ht="43.2" hidden="1" x14ac:dyDescent="0.3">
      <c r="A57" s="94">
        <f t="shared" si="5"/>
        <v>49</v>
      </c>
      <c r="B57" s="94" t="b">
        <f>ISERROR(VLOOKUP(D57,КПКВ00!A:B,1,FALSE))</f>
        <v>1</v>
      </c>
      <c r="C57" s="94">
        <f t="shared" si="6"/>
        <v>0</v>
      </c>
      <c r="D57" s="94">
        <f>INDEX(КПКВ_1!D:E,A57,1)</f>
        <v>3192</v>
      </c>
      <c r="E57" s="97" t="str">
        <f>INDEX(КПКВ_1!D:E,A57,2)</f>
        <v>Надання фінансової підтримки громадським організаціям ветеранів і осіб з інвалідністю, діяльність яких має соціальну спрямованість</v>
      </c>
      <c r="F57" s="98">
        <f t="shared" si="7"/>
        <v>3192</v>
      </c>
      <c r="G57" s="99">
        <f t="shared" si="1"/>
        <v>0</v>
      </c>
      <c r="H57" s="100">
        <f>ROUND(SUMIF(зф!$C:$C,$D57,зф!$E:$E)/1000,1)</f>
        <v>0</v>
      </c>
      <c r="I57" s="100">
        <f>ROUND(SUMIF(сф!$C:$C,$D57,сф!$E:$E)/1000,1)</f>
        <v>0</v>
      </c>
      <c r="J57" s="99">
        <f t="shared" si="2"/>
        <v>0</v>
      </c>
      <c r="K57" s="100">
        <f>ROUND(SUMIF(зф!$C:$C,$D57,зф!$F:$F)/1000,1)</f>
        <v>0</v>
      </c>
      <c r="L57" s="100">
        <f>ROUND(SUMIF(сф!$C:$C,$D57,сф!$F:$F)/1000,1)</f>
        <v>0</v>
      </c>
      <c r="M57" s="99">
        <f>ROUND(SUMIF(зф!$C:$C,$D57,зф!$G:$G)/1000,1)</f>
        <v>0</v>
      </c>
      <c r="N57" s="99">
        <f t="shared" si="3"/>
        <v>0</v>
      </c>
      <c r="O57" s="100">
        <f>ROUND(SUMIF(зф!$C:$C,$D57,зф!$J:$J)/1000,1)</f>
        <v>0</v>
      </c>
      <c r="P57" s="100">
        <f>ROUND(SUMIF(сф!$C:$C,$D57,сф!$J:$J)/1000,1)</f>
        <v>0</v>
      </c>
      <c r="Q57" s="101">
        <f t="shared" si="8"/>
        <v>0</v>
      </c>
      <c r="R57" s="101">
        <f t="shared" si="9"/>
        <v>0</v>
      </c>
      <c r="S57" s="101">
        <f t="shared" si="10"/>
        <v>0</v>
      </c>
      <c r="T57" s="107">
        <f t="shared" si="4"/>
        <v>0</v>
      </c>
      <c r="Y57" s="87">
        <f>ROUND(SUMIFS(Z2M_2_445!$G:$G,Z2M_2_445!$E:$E,9102,Z2M_2_445!$C:$C,$D57)/1000,1)-K57</f>
        <v>0</v>
      </c>
      <c r="Z57" s="87">
        <f>IF(LEFT(TEXT(D57,"0000"),1)=9,ROUND(SUMIFS(Z2M_2_445!$J:$J,Z2M_2_445!$E:$E,9102,Z2M_2_445!$C:$C,$D57)/1000,1)-L57,ROUND(SUMIFS(Z2M_2_445!$K:$K,Z2M_2_445!$E:$E,9102,Z2M_2_445!$C:$C,$D57)/1000,1)-L57)</f>
        <v>0</v>
      </c>
      <c r="AA57" s="87"/>
      <c r="AB57" s="87"/>
      <c r="AC57" s="87">
        <f>ROUND(SUMIFS(Z2M_2_445!$I:$I,Z2M_2_445!$E:$E,9102,Z2M_2_445!$C:$C,$D57)/1000,1)-O57</f>
        <v>0</v>
      </c>
      <c r="AD57" s="87">
        <f>ROUND(SUMIFS(Z2M_2_445!$L:$L,Z2M_2_445!$E:$E,9102,Z2M_2_445!$C:$C,$D57)/1000,1)-P57</f>
        <v>0</v>
      </c>
    </row>
    <row r="58" spans="1:30" x14ac:dyDescent="0.3">
      <c r="A58" s="94">
        <f>A57+1</f>
        <v>50</v>
      </c>
      <c r="B58" s="94" t="b">
        <f>ISERROR(VLOOKUP(D58,КПКВ00!A:B,1,FALSE))</f>
        <v>1</v>
      </c>
      <c r="C58" s="94">
        <f t="shared" si="6"/>
        <v>0</v>
      </c>
      <c r="D58" s="94">
        <f>INDEX(КПКВ_1!D:E,A58,1)</f>
        <v>3210</v>
      </c>
      <c r="E58" s="97" t="str">
        <f>INDEX(КПКВ_1!D:E,A58,2)</f>
        <v>Організація та проведення громадських робіт</v>
      </c>
      <c r="F58" s="98">
        <f t="shared" si="7"/>
        <v>3210</v>
      </c>
      <c r="G58" s="99">
        <f t="shared" si="1"/>
        <v>80.8</v>
      </c>
      <c r="H58" s="100">
        <f>ROUND(SUMIF(зф!$C:$C,$D58,зф!$E:$E)/1000,1)</f>
        <v>80.8</v>
      </c>
      <c r="I58" s="100">
        <f>ROUND(SUMIF(сф!$C:$C,$D58,сф!$E:$E)/1000,1)</f>
        <v>0</v>
      </c>
      <c r="J58" s="99">
        <f t="shared" si="2"/>
        <v>106.89999999999999</v>
      </c>
      <c r="K58" s="100">
        <f>ROUND(SUMIF(зф!$C:$C,$D58,зф!$F:$F)/1000,1)</f>
        <v>103.8</v>
      </c>
      <c r="L58" s="100">
        <f>ROUND(SUMIF(сф!$C:$C,$D58,сф!$F:$F)/1000,1)</f>
        <v>3.1</v>
      </c>
      <c r="M58" s="99">
        <f>ROUND(SUMIF(зф!$C:$C,$D58,зф!$G:$G)/1000,1)</f>
        <v>103.8</v>
      </c>
      <c r="N58" s="99">
        <f t="shared" si="3"/>
        <v>84.5</v>
      </c>
      <c r="O58" s="100">
        <f>ROUND(SUMIF(зф!$C:$C,$D58,зф!$J:$J)/1000,1)</f>
        <v>81.400000000000006</v>
      </c>
      <c r="P58" s="100">
        <f>ROUND(SUMIF(сф!$C:$C,$D58,сф!$J:$J)/1000,1)</f>
        <v>3.1</v>
      </c>
      <c r="Q58" s="101">
        <f t="shared" si="8"/>
        <v>79.045837231057064</v>
      </c>
      <c r="R58" s="101">
        <f t="shared" si="9"/>
        <v>78.420038535645475</v>
      </c>
      <c r="S58" s="101">
        <f t="shared" si="10"/>
        <v>100</v>
      </c>
      <c r="T58" s="107">
        <f t="shared" si="4"/>
        <v>905.66587576670258</v>
      </c>
      <c r="U58" s="117"/>
      <c r="V58" s="117"/>
      <c r="W58" s="117"/>
      <c r="X58" s="117"/>
      <c r="Y58" s="127">
        <f>ROUND(SUMIFS(Z2M_2_445!$G:$G,Z2M_2_445!$E:$E,9102,Z2M_2_445!$C:$C,$D58)/1000,1)-K58</f>
        <v>0</v>
      </c>
      <c r="Z58" s="127">
        <f>IF(LEFT(TEXT(D58,"0000"),1)=9,ROUND(SUMIFS(Z2M_2_445!$J:$J,Z2M_2_445!$E:$E,9102,Z2M_2_445!$C:$C,$D58)/1000,1)-L58,ROUND(SUMIFS(Z2M_2_445!$K:$K,Z2M_2_445!$E:$E,9102,Z2M_2_445!$C:$C,$D58)/1000,1)-L58)</f>
        <v>0</v>
      </c>
      <c r="AA58" s="127"/>
      <c r="AB58" s="127"/>
      <c r="AC58" s="127">
        <f>ROUND(SUMIFS(Z2M_2_445!$I:$I,Z2M_2_445!$E:$E,9102,Z2M_2_445!$C:$C,$D58)/1000,1)-O58</f>
        <v>0</v>
      </c>
      <c r="AD58" s="127">
        <f>ROUND(SUMIFS(Z2M_2_445!$L:$L,Z2M_2_445!$E:$E,9102,Z2M_2_445!$C:$C,$D58)/1000,1)-P58</f>
        <v>0</v>
      </c>
    </row>
    <row r="59" spans="1:30" ht="72" hidden="1" x14ac:dyDescent="0.3">
      <c r="A59" s="94">
        <f>A58+1</f>
        <v>51</v>
      </c>
      <c r="B59" s="94" t="b">
        <f>ISERROR(VLOOKUP(D59,КПКВ00!A:B,1,FALSE))</f>
        <v>1</v>
      </c>
      <c r="C59" s="94">
        <f t="shared" si="6"/>
        <v>0</v>
      </c>
      <c r="D59" s="94">
        <f>INDEX(КПКВ_1!D:E,A59,1)</f>
        <v>3230</v>
      </c>
      <c r="E59" s="152" t="str">
        <f>INDEX(КПКВ_1!D:E,A59,2)</f>
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v>
      </c>
      <c r="F59" s="98">
        <f t="shared" si="7"/>
        <v>3230</v>
      </c>
      <c r="G59" s="99">
        <f t="shared" ref="G59:G111" si="11">H59+I59</f>
        <v>0</v>
      </c>
      <c r="H59" s="100">
        <f>ROUND(SUMIF(зф!$C:$C,$D59,зф!$E:$E)/1000,1)</f>
        <v>0</v>
      </c>
      <c r="I59" s="100">
        <f>ROUND(SUMIF(сф!$C:$C,$D59,сф!$E:$E)/1000,1)</f>
        <v>0</v>
      </c>
      <c r="J59" s="99">
        <f t="shared" ref="J59:J111" si="12">K59+L59</f>
        <v>0</v>
      </c>
      <c r="K59" s="100">
        <f>ROUND(SUMIF(зф!$C:$C,$D59,зф!$F:$F)/1000,1)</f>
        <v>0</v>
      </c>
      <c r="L59" s="100">
        <f>ROUND(SUMIF(сф!$C:$C,$D59,сф!$F:$F)/1000,1)</f>
        <v>0</v>
      </c>
      <c r="M59" s="99">
        <f>ROUND(SUMIF(зф!$C:$C,$D59,зф!$G:$G)/1000,1)</f>
        <v>0</v>
      </c>
      <c r="N59" s="99">
        <f t="shared" ref="N59:N102" si="13">O59+P59</f>
        <v>0</v>
      </c>
      <c r="O59" s="100">
        <f>ROUND(SUMIF(зф!$C:$C,$D59,зф!$J:$J)/1000,1)</f>
        <v>0</v>
      </c>
      <c r="P59" s="100">
        <f>ROUND(SUMIF(сф!$C:$C,$D59,сф!$J:$J)/1000,1)</f>
        <v>0</v>
      </c>
      <c r="Q59" s="101">
        <f t="shared" si="8"/>
        <v>0</v>
      </c>
      <c r="R59" s="101">
        <f t="shared" si="9"/>
        <v>0</v>
      </c>
      <c r="S59" s="101">
        <f t="shared" si="10"/>
        <v>0</v>
      </c>
      <c r="T59" s="107">
        <f t="shared" si="4"/>
        <v>0</v>
      </c>
      <c r="U59" s="117"/>
      <c r="V59" s="117"/>
      <c r="W59" s="117"/>
      <c r="X59" s="117"/>
      <c r="Y59" s="127">
        <f>ROUND(SUMIFS(Z2M_2_445!$G:$G,Z2M_2_445!$E:$E,9102,Z2M_2_445!$C:$C,$D59)/1000,1)-K59</f>
        <v>0</v>
      </c>
      <c r="Z59" s="127">
        <f>IF(LEFT(TEXT(D59,"0000"),1)=9,ROUND(SUMIFS(Z2M_2_445!$J:$J,Z2M_2_445!$E:$E,9102,Z2M_2_445!$C:$C,$D59)/1000,1)-L59,ROUND(SUMIFS(Z2M_2_445!$K:$K,Z2M_2_445!$E:$E,9102,Z2M_2_445!$C:$C,$D59)/1000,1)-L59)</f>
        <v>0</v>
      </c>
      <c r="AA59" s="127"/>
      <c r="AB59" s="127"/>
      <c r="AC59" s="127">
        <f>ROUND(SUMIFS(Z2M_2_445!$I:$I,Z2M_2_445!$E:$E,9102,Z2M_2_445!$C:$C,$D59)/1000,1)-O59</f>
        <v>0</v>
      </c>
      <c r="AD59" s="127">
        <f>ROUND(SUMIFS(Z2M_2_445!$L:$L,Z2M_2_445!$E:$E,9102,Z2M_2_445!$C:$C,$D59)/1000,1)-P59</f>
        <v>0</v>
      </c>
    </row>
    <row r="60" spans="1:30" ht="28.8" x14ac:dyDescent="0.3">
      <c r="A60" s="94">
        <f t="shared" si="5"/>
        <v>52</v>
      </c>
      <c r="B60" s="94" t="b">
        <f>ISERROR(VLOOKUP(D60,КПКВ00!A:B,1,FALSE))</f>
        <v>1</v>
      </c>
      <c r="C60" s="94">
        <f t="shared" si="6"/>
        <v>0</v>
      </c>
      <c r="D60" s="94">
        <f>INDEX(КПКВ_1!D:E,A60,1)</f>
        <v>3242</v>
      </c>
      <c r="E60" s="97" t="str">
        <f>INDEX(КПКВ_1!D:E,A60,2)</f>
        <v>Інші заходи у сфері соціального захисту і соціального забезпечення</v>
      </c>
      <c r="F60" s="98">
        <f t="shared" si="7"/>
        <v>3242</v>
      </c>
      <c r="G60" s="99">
        <f t="shared" si="11"/>
        <v>477</v>
      </c>
      <c r="H60" s="100">
        <f>ROUND(SUMIF(зф!$C:$C,$D60,зф!$E:$E)/1000,1)</f>
        <v>477</v>
      </c>
      <c r="I60" s="100">
        <f>ROUND(SUMIF(сф!$C:$C,$D60,сф!$E:$E)/1000,1)</f>
        <v>0</v>
      </c>
      <c r="J60" s="99">
        <f t="shared" si="12"/>
        <v>501.2</v>
      </c>
      <c r="K60" s="100">
        <f>ROUND(SUMIF(зф!$C:$C,$D60,зф!$F:$F)/1000,1)</f>
        <v>501.2</v>
      </c>
      <c r="L60" s="100">
        <f>ROUND(SUMIF(сф!$C:$C,$D60,сф!$F:$F)/1000,1)</f>
        <v>0</v>
      </c>
      <c r="M60" s="99">
        <f>ROUND(SUMIF(зф!$C:$C,$D60,зф!$G:$G)/1000,1)</f>
        <v>501.2</v>
      </c>
      <c r="N60" s="99">
        <f t="shared" si="13"/>
        <v>309.89999999999998</v>
      </c>
      <c r="O60" s="100">
        <f>ROUND(SUMIF(зф!$C:$C,$D60,зф!$J:$J)/1000,1)</f>
        <v>309.89999999999998</v>
      </c>
      <c r="P60" s="100">
        <f>ROUND(SUMIF(сф!$C:$C,$D60,сф!$J:$J)/1000,1)</f>
        <v>0</v>
      </c>
      <c r="Q60" s="101">
        <f t="shared" si="8"/>
        <v>61.831604150039908</v>
      </c>
      <c r="R60" s="101">
        <f t="shared" si="9"/>
        <v>61.831604150039908</v>
      </c>
      <c r="S60" s="101">
        <f t="shared" si="10"/>
        <v>0</v>
      </c>
      <c r="T60" s="107">
        <f t="shared" si="4"/>
        <v>3201.0632083000796</v>
      </c>
      <c r="Y60" s="87">
        <f>ROUND(SUMIFS(Z2M_2_445!$G:$G,Z2M_2_445!$E:$E,9102,Z2M_2_445!$C:$C,$D60)/1000,1)-K60</f>
        <v>0</v>
      </c>
      <c r="Z60" s="87">
        <f>IF(LEFT(TEXT(D60,"0000"),1)=9,ROUND(SUMIFS(Z2M_2_445!$J:$J,Z2M_2_445!$E:$E,9102,Z2M_2_445!$C:$C,$D60)/1000,1)-L60,ROUND(SUMIFS(Z2M_2_445!$K:$K,Z2M_2_445!$E:$E,9102,Z2M_2_445!$C:$C,$D60)/1000,1)-L60)</f>
        <v>0</v>
      </c>
      <c r="AA60" s="87"/>
      <c r="AB60" s="87"/>
      <c r="AC60" s="87">
        <f>ROUND(SUMIFS(Z2M_2_445!$I:$I,Z2M_2_445!$E:$E,9102,Z2M_2_445!$C:$C,$D60)/1000,1)-O60</f>
        <v>0</v>
      </c>
      <c r="AD60" s="87">
        <f>ROUND(SUMIFS(Z2M_2_445!$L:$L,Z2M_2_445!$E:$E,9102,Z2M_2_445!$C:$C,$D60)/1000,1)-P60</f>
        <v>0</v>
      </c>
    </row>
    <row r="61" spans="1:30" x14ac:dyDescent="0.3">
      <c r="A61" s="94">
        <f t="shared" si="5"/>
        <v>53</v>
      </c>
      <c r="B61" s="94" t="b">
        <f>ISERROR(VLOOKUP(D61,КПКВ00!A:B,1,FALSE))</f>
        <v>0</v>
      </c>
      <c r="C61" s="94">
        <f t="shared" si="6"/>
        <v>1</v>
      </c>
      <c r="D61" s="94">
        <f>INDEX(КПКВ_1!D:E,A61,1)</f>
        <v>4000</v>
      </c>
      <c r="E61" s="97" t="str">
        <f>INDEX(КПКВ_1!D:E,A61,2)</f>
        <v>Культура i мистецтво</v>
      </c>
      <c r="F61" s="98">
        <f t="shared" si="7"/>
        <v>4000</v>
      </c>
      <c r="G61" s="99">
        <f t="shared" si="11"/>
        <v>10347.1</v>
      </c>
      <c r="H61" s="100">
        <f>ROUND(SUMIF(зф!$C:$C,$D61,зф!$E:$E)/1000,1)</f>
        <v>10178.5</v>
      </c>
      <c r="I61" s="100">
        <f>ROUND(SUMIF(сф!$C:$C,$D61,сф!$E:$E)/1000,1)</f>
        <v>168.6</v>
      </c>
      <c r="J61" s="99">
        <f t="shared" si="12"/>
        <v>11080.800000000001</v>
      </c>
      <c r="K61" s="100">
        <f>ROUND(SUMIF(зф!$C:$C,$D61,зф!$F:$F)/1000,1)+0.2</f>
        <v>10488.300000000001</v>
      </c>
      <c r="L61" s="100">
        <f>ROUND(SUMIF(сф!$C:$C,$D61,сф!$F:$F)/1000,1)</f>
        <v>592.5</v>
      </c>
      <c r="M61" s="99">
        <f>ROUND(SUMIF(зф!$C:$C,$D61,зф!$G:$G)/1000,1)+0.1</f>
        <v>10488.2</v>
      </c>
      <c r="N61" s="99">
        <f t="shared" si="13"/>
        <v>10146.6</v>
      </c>
      <c r="O61" s="100">
        <f>ROUND(SUMIF(зф!$C:$C,$D61,зф!$J:$J)/1000,1)+0.1</f>
        <v>9644.9</v>
      </c>
      <c r="P61" s="100">
        <f>ROUND(SUMIF(сф!$C:$C,$D61,сф!$J:$J)/1000,1)-0.1</f>
        <v>501.7</v>
      </c>
      <c r="Q61" s="101">
        <f t="shared" si="8"/>
        <v>91.569200779727097</v>
      </c>
      <c r="R61" s="101">
        <f t="shared" si="9"/>
        <v>91.959535477965701</v>
      </c>
      <c r="S61" s="101">
        <f t="shared" si="10"/>
        <v>84.675105485232066</v>
      </c>
      <c r="T61" s="107">
        <f t="shared" si="4"/>
        <v>73905.403841742926</v>
      </c>
      <c r="Y61" s="87">
        <f>ROUND(SUMIFS(Z2M_2_445!$G:$G,Z2M_2_445!$E:$E,9102,Z2M_2_445!$C:$C,$D61)/1000,1)-K61</f>
        <v>-0.2000000000007276</v>
      </c>
      <c r="Z61" s="87">
        <f>IF(LEFT(TEXT(D61,"0000"),1)=9,ROUND(SUMIFS(Z2M_2_445!$J:$J,Z2M_2_445!$E:$E,9102,Z2M_2_445!$C:$C,$D61)/1000,1)-L61,ROUND(SUMIFS(Z2M_2_445!$K:$K,Z2M_2_445!$E:$E,9102,Z2M_2_445!$C:$C,$D61)/1000,1)-L61)</f>
        <v>0</v>
      </c>
      <c r="AA61" s="87"/>
      <c r="AB61" s="87"/>
      <c r="AC61" s="87">
        <f>ROUND(SUMIFS(Z2M_2_445!$I:$I,Z2M_2_445!$E:$E,9102,Z2M_2_445!$C:$C,$D61)/1000,1)-O61</f>
        <v>-0.1000000000003638</v>
      </c>
      <c r="AD61" s="87">
        <f>ROUND(SUMIFS(Z2M_2_445!$L:$L,Z2M_2_445!$E:$E,9102,Z2M_2_445!$C:$C,$D61)/1000,1)-P61</f>
        <v>0.10000000000002274</v>
      </c>
    </row>
    <row r="62" spans="1:30" x14ac:dyDescent="0.3">
      <c r="A62" s="94">
        <f t="shared" si="5"/>
        <v>54</v>
      </c>
      <c r="B62" s="94" t="b">
        <f>ISERROR(VLOOKUP(D62,КПКВ00!A:B,1,FALSE))</f>
        <v>1</v>
      </c>
      <c r="C62" s="94">
        <f t="shared" si="6"/>
        <v>0</v>
      </c>
      <c r="D62" s="94">
        <f>INDEX(КПКВ_1!D:E,A62,1)</f>
        <v>4030</v>
      </c>
      <c r="E62" s="97" t="str">
        <f>INDEX(КПКВ_1!D:E,A62,2)</f>
        <v>Забезпечення діяльності бібліотек</v>
      </c>
      <c r="F62" s="98">
        <f t="shared" si="7"/>
        <v>4030</v>
      </c>
      <c r="G62" s="99">
        <f t="shared" si="11"/>
        <v>4055.2999999999997</v>
      </c>
      <c r="H62" s="100">
        <f>ROUND(SUMIF(зф!$C:$C,$D62,зф!$E:$E)/1000,1)</f>
        <v>4023.2</v>
      </c>
      <c r="I62" s="100">
        <f>ROUND(SUMIF(сф!$C:$C,$D62,сф!$E:$E)/1000,1)</f>
        <v>32.1</v>
      </c>
      <c r="J62" s="99">
        <f t="shared" si="12"/>
        <v>4795.7</v>
      </c>
      <c r="K62" s="100">
        <f>ROUND(SUMIF(зф!$C:$C,$D62,зф!$F:$F)/1000,1)</f>
        <v>4527.3999999999996</v>
      </c>
      <c r="L62" s="100">
        <f>ROUND(SUMIF(сф!$C:$C,$D62,сф!$F:$F)/1000,1)</f>
        <v>268.3</v>
      </c>
      <c r="M62" s="99">
        <f>ROUND(SUMIF(зф!$C:$C,$D62,зф!$G:$G)/1000,1)+0.1</f>
        <v>4527.5</v>
      </c>
      <c r="N62" s="99">
        <f t="shared" si="13"/>
        <v>4627.2</v>
      </c>
      <c r="O62" s="100">
        <f>ROUND(SUMIF(зф!$C:$C,$D62,зф!$J:$J)/1000,1)</f>
        <v>4375.8999999999996</v>
      </c>
      <c r="P62" s="100">
        <f>ROUND(SUMIF(сф!$C:$C,$D62,сф!$J:$J)/1000,1)</f>
        <v>251.3</v>
      </c>
      <c r="Q62" s="101">
        <f t="shared" si="8"/>
        <v>96.486435765373145</v>
      </c>
      <c r="R62" s="101">
        <f t="shared" si="9"/>
        <v>96.651573716178902</v>
      </c>
      <c r="S62" s="101">
        <f t="shared" si="10"/>
        <v>93.663809168840842</v>
      </c>
      <c r="T62" s="107">
        <f t="shared" si="4"/>
        <v>31770.701818650388</v>
      </c>
      <c r="Y62" s="87">
        <f>ROUND(SUMIFS(Z2M_2_445!$G:$G,Z2M_2_445!$E:$E,9102,Z2M_2_445!$C:$C,$D62)/1000,1)-K62</f>
        <v>0</v>
      </c>
      <c r="Z62" s="87">
        <f>IF(LEFT(TEXT(D62,"0000"),1)=9,ROUND(SUMIFS(Z2M_2_445!$J:$J,Z2M_2_445!$E:$E,9102,Z2M_2_445!$C:$C,$D62)/1000,1)-L62,ROUND(SUMIFS(Z2M_2_445!$K:$K,Z2M_2_445!$E:$E,9102,Z2M_2_445!$C:$C,$D62)/1000,1)-L62)</f>
        <v>0</v>
      </c>
      <c r="AA62" s="87"/>
      <c r="AB62" s="87"/>
      <c r="AC62" s="87">
        <f>ROUND(SUMIFS(Z2M_2_445!$I:$I,Z2M_2_445!$E:$E,9102,Z2M_2_445!$C:$C,$D62)/1000,1)-O62</f>
        <v>0</v>
      </c>
      <c r="AD62" s="87">
        <f>ROUND(SUMIFS(Z2M_2_445!$L:$L,Z2M_2_445!$E:$E,9102,Z2M_2_445!$C:$C,$D62)/1000,1)-P62</f>
        <v>0</v>
      </c>
    </row>
    <row r="63" spans="1:30" ht="28.8" x14ac:dyDescent="0.3">
      <c r="A63" s="94">
        <f t="shared" si="5"/>
        <v>55</v>
      </c>
      <c r="B63" s="94" t="b">
        <f>ISERROR(VLOOKUP(D63,КПКВ00!A:B,1,FALSE))</f>
        <v>1</v>
      </c>
      <c r="C63" s="94">
        <f t="shared" si="6"/>
        <v>0</v>
      </c>
      <c r="D63" s="94">
        <f>INDEX(КПКВ_1!D:E,A63,1)</f>
        <v>4060</v>
      </c>
      <c r="E63" s="97" t="str">
        <f>INDEX(КПКВ_1!D:E,A63,2)</f>
        <v>Забезпечення діяльності палаців i будинків культури, клубів, центрів дозвілля та iнших клубних закладів</v>
      </c>
      <c r="F63" s="98">
        <f t="shared" si="7"/>
        <v>4060</v>
      </c>
      <c r="G63" s="99">
        <f t="shared" si="11"/>
        <v>5975.7</v>
      </c>
      <c r="H63" s="100">
        <f>ROUND(SUMIF(зф!$C:$C,$D63,зф!$E:$E)/1000,1)</f>
        <v>5839.2</v>
      </c>
      <c r="I63" s="100">
        <f>ROUND(SUMIF(сф!$C:$C,$D63,сф!$E:$E)/1000,1)</f>
        <v>136.5</v>
      </c>
      <c r="J63" s="99">
        <f t="shared" si="12"/>
        <v>5907.9</v>
      </c>
      <c r="K63" s="100">
        <f>ROUND(SUMIF(зф!$C:$C,$D63,зф!$F:$F)/1000,1)</f>
        <v>5583.7</v>
      </c>
      <c r="L63" s="100">
        <f>ROUND(SUMIF(сф!$C:$C,$D63,сф!$F:$F)/1000,1)</f>
        <v>324.2</v>
      </c>
      <c r="M63" s="99">
        <f>ROUND(SUMIF(зф!$C:$C,$D63,зф!$G:$G)/1000,1)</f>
        <v>5583.7</v>
      </c>
      <c r="N63" s="99">
        <f t="shared" si="13"/>
        <v>5150.8</v>
      </c>
      <c r="O63" s="100">
        <f>ROUND(SUMIF(зф!$C:$C,$D63,зф!$J:$J)/1000,1)</f>
        <v>4900.3</v>
      </c>
      <c r="P63" s="100">
        <f>ROUND(SUMIF(сф!$C:$C,$D63,сф!$J:$J)/1000,1)</f>
        <v>250.5</v>
      </c>
      <c r="Q63" s="101">
        <f t="shared" si="8"/>
        <v>87.18495573723321</v>
      </c>
      <c r="R63" s="101">
        <f t="shared" si="9"/>
        <v>87.760803768110762</v>
      </c>
      <c r="S63" s="101">
        <f t="shared" si="10"/>
        <v>77.267119062307216</v>
      </c>
      <c r="T63" s="107">
        <f t="shared" si="4"/>
        <v>39904.712878567661</v>
      </c>
      <c r="U63" s="117"/>
      <c r="V63" s="117"/>
      <c r="W63" s="117"/>
      <c r="X63" s="117"/>
      <c r="Y63" s="127">
        <f>ROUND(SUMIFS(Z2M_2_445!$G:$G,Z2M_2_445!$E:$E,9102,Z2M_2_445!$C:$C,$D63)/1000,1)-K63</f>
        <v>0</v>
      </c>
      <c r="Z63" s="127">
        <f>IF(LEFT(TEXT(D63,"0000"),1)=9,ROUND(SUMIFS(Z2M_2_445!$J:$J,Z2M_2_445!$E:$E,9102,Z2M_2_445!$C:$C,$D63)/1000,1)-L63,ROUND(SUMIFS(Z2M_2_445!$K:$K,Z2M_2_445!$E:$E,9102,Z2M_2_445!$C:$C,$D63)/1000,1)-L63)</f>
        <v>0</v>
      </c>
      <c r="AA63" s="127"/>
      <c r="AB63" s="127"/>
      <c r="AC63" s="127">
        <f>ROUND(SUMIFS(Z2M_2_445!$I:$I,Z2M_2_445!$E:$E,9102,Z2M_2_445!$C:$C,$D63)/1000,1)-O63</f>
        <v>0</v>
      </c>
      <c r="AD63" s="127">
        <f>ROUND(SUMIFS(Z2M_2_445!$L:$L,Z2M_2_445!$E:$E,9102,Z2M_2_445!$C:$C,$D63)/1000,1)-P63</f>
        <v>0</v>
      </c>
    </row>
    <row r="64" spans="1:30" ht="28.8" x14ac:dyDescent="0.3">
      <c r="A64" s="94">
        <f t="shared" si="5"/>
        <v>56</v>
      </c>
      <c r="B64" s="94" t="b">
        <f>ISERROR(VLOOKUP(D64,КПКВ00!A:B,1,FALSE))</f>
        <v>1</v>
      </c>
      <c r="C64" s="94">
        <f t="shared" si="6"/>
        <v>0</v>
      </c>
      <c r="D64" s="94">
        <f>INDEX(КПКВ_1!D:E,A64,1)</f>
        <v>4081</v>
      </c>
      <c r="E64" s="97" t="str">
        <f>INDEX(КПКВ_1!D:E,A64,2)</f>
        <v>Забезпечення діяльності інших закладів в галузі культури і мистецтва</v>
      </c>
      <c r="F64" s="98">
        <f t="shared" si="7"/>
        <v>4081</v>
      </c>
      <c r="G64" s="99">
        <f t="shared" si="11"/>
        <v>316.10000000000002</v>
      </c>
      <c r="H64" s="100">
        <f>ROUND(SUMIF(зф!$C:$C,$D64,зф!$E:$E)/1000,1)</f>
        <v>316.10000000000002</v>
      </c>
      <c r="I64" s="100">
        <f>ROUND(SUMIF(сф!$C:$C,$D64,сф!$E:$E)/1000,1)</f>
        <v>0</v>
      </c>
      <c r="J64" s="99">
        <f t="shared" si="12"/>
        <v>377</v>
      </c>
      <c r="K64" s="100">
        <f>ROUND(SUMIF(зф!$C:$C,$D64,зф!$F:$F)/1000,1)</f>
        <v>377</v>
      </c>
      <c r="L64" s="100">
        <f>ROUND(SUMIF(сф!$C:$C,$D64,сф!$F:$F)/1000,1)</f>
        <v>0</v>
      </c>
      <c r="M64" s="99">
        <f>ROUND(SUMIF(зф!$C:$C,$D64,зф!$G:$G)/1000,1)</f>
        <v>377</v>
      </c>
      <c r="N64" s="99">
        <f t="shared" si="13"/>
        <v>368.7</v>
      </c>
      <c r="O64" s="100">
        <f>ROUND(SUMIF(зф!$C:$C,$D64,зф!$J:$J)/1000,1)</f>
        <v>368.7</v>
      </c>
      <c r="P64" s="100">
        <f>ROUND(SUMIF(сф!$C:$C,$D64,сф!$J:$J)/1000,1)</f>
        <v>0</v>
      </c>
      <c r="Q64" s="101">
        <f t="shared" si="8"/>
        <v>97.798408488063657</v>
      </c>
      <c r="R64" s="101">
        <f t="shared" si="9"/>
        <v>97.798408488063657</v>
      </c>
      <c r="S64" s="101">
        <f t="shared" si="10"/>
        <v>0</v>
      </c>
      <c r="T64" s="107">
        <f t="shared" si="4"/>
        <v>2696.1968169761271</v>
      </c>
      <c r="Y64" s="87">
        <f>ROUND(SUMIFS(Z2M_2_445!$G:$G,Z2M_2_445!$E:$E,9102,Z2M_2_445!$C:$C,$D64)/1000,1)-K64</f>
        <v>0</v>
      </c>
      <c r="Z64" s="87">
        <f>IF(LEFT(TEXT(D64,"0000"),1)=9,ROUND(SUMIFS(Z2M_2_445!$J:$J,Z2M_2_445!$E:$E,9102,Z2M_2_445!$C:$C,$D64)/1000,1)-L64,ROUND(SUMIFS(Z2M_2_445!$K:$K,Z2M_2_445!$E:$E,9102,Z2M_2_445!$C:$C,$D64)/1000,1)-L64)</f>
        <v>0</v>
      </c>
      <c r="AA64" s="87"/>
      <c r="AB64" s="87"/>
      <c r="AC64" s="87">
        <f>ROUND(SUMIFS(Z2M_2_445!$I:$I,Z2M_2_445!$E:$E,9102,Z2M_2_445!$C:$C,$D64)/1000,1)-O64</f>
        <v>0</v>
      </c>
      <c r="AD64" s="87">
        <f>ROUND(SUMIFS(Z2M_2_445!$L:$L,Z2M_2_445!$E:$E,9102,Z2M_2_445!$C:$C,$D64)/1000,1)-P64</f>
        <v>0</v>
      </c>
    </row>
    <row r="65" spans="1:30" x14ac:dyDescent="0.3">
      <c r="A65" s="94">
        <f t="shared" si="5"/>
        <v>57</v>
      </c>
      <c r="B65" s="94" t="b">
        <f>ISERROR(VLOOKUP(D65,КПКВ00!A:B,1,FALSE))</f>
        <v>0</v>
      </c>
      <c r="C65" s="94">
        <f t="shared" si="6"/>
        <v>1</v>
      </c>
      <c r="D65" s="94">
        <f>INDEX(КПКВ_1!D:E,A65,1)</f>
        <v>5000</v>
      </c>
      <c r="E65" s="97" t="str">
        <f>INDEX(КПКВ_1!D:E,A65,2)</f>
        <v>Фiзична культура i спорт</v>
      </c>
      <c r="F65" s="98">
        <f t="shared" si="7"/>
        <v>5000</v>
      </c>
      <c r="G65" s="99">
        <f t="shared" si="11"/>
        <v>1276.8</v>
      </c>
      <c r="H65" s="100">
        <f>ROUND(SUMIF(зф!$C:$C,$D65,зф!$E:$E)/1000,1)</f>
        <v>1276.8</v>
      </c>
      <c r="I65" s="100">
        <f>ROUND(SUMIF(сф!$C:$C,$D65,сф!$E:$E)/1000,1)</f>
        <v>0</v>
      </c>
      <c r="J65" s="99">
        <f t="shared" si="12"/>
        <v>1403.2</v>
      </c>
      <c r="K65" s="100">
        <f>ROUND(SUMIF(зф!$C:$C,$D65,зф!$F:$F)/1000,1)</f>
        <v>1403.2</v>
      </c>
      <c r="L65" s="100">
        <f>ROUND(SUMIF(сф!$C:$C,$D65,сф!$F:$F)/1000,1)</f>
        <v>0</v>
      </c>
      <c r="M65" s="99">
        <f>ROUND(SUMIF(зф!$C:$C,$D65,зф!$G:$G)/1000,1)</f>
        <v>1403.2</v>
      </c>
      <c r="N65" s="99">
        <f t="shared" si="13"/>
        <v>1364.4</v>
      </c>
      <c r="O65" s="100">
        <f>ROUND(SUMIF(зф!$C:$C,$D65,зф!$J:$J)/1000,1)</f>
        <v>1364.4</v>
      </c>
      <c r="P65" s="100">
        <f>ROUND(SUMIF(сф!$C:$C,$D65,сф!$J:$J)/1000,1)</f>
        <v>0</v>
      </c>
      <c r="Q65" s="101">
        <f t="shared" si="8"/>
        <v>97.234891676168758</v>
      </c>
      <c r="R65" s="101">
        <f t="shared" si="9"/>
        <v>97.234891676168758</v>
      </c>
      <c r="S65" s="101">
        <f t="shared" si="10"/>
        <v>0</v>
      </c>
      <c r="T65" s="107">
        <f t="shared" si="4"/>
        <v>9686.4697833523387</v>
      </c>
      <c r="Y65" s="87">
        <f>ROUND(SUMIFS(Z2M_2_445!$G:$G,Z2M_2_445!$E:$E,9102,Z2M_2_445!$C:$C,$D65)/1000,1)-K65</f>
        <v>0</v>
      </c>
      <c r="Z65" s="87">
        <f>IF(LEFT(TEXT(D65,"0000"),1)=9,ROUND(SUMIFS(Z2M_2_445!$J:$J,Z2M_2_445!$E:$E,9102,Z2M_2_445!$C:$C,$D65)/1000,1)-L65,ROUND(SUMIFS(Z2M_2_445!$K:$K,Z2M_2_445!$E:$E,9102,Z2M_2_445!$C:$C,$D65)/1000,1)-L65)</f>
        <v>0</v>
      </c>
      <c r="AA65" s="87"/>
      <c r="AB65" s="87"/>
      <c r="AC65" s="87">
        <f>ROUND(SUMIFS(Z2M_2_445!$I:$I,Z2M_2_445!$E:$E,9102,Z2M_2_445!$C:$C,$D65)/1000,1)-O65</f>
        <v>0</v>
      </c>
      <c r="AD65" s="87">
        <f>ROUND(SUMIFS(Z2M_2_445!$L:$L,Z2M_2_445!$E:$E,9102,Z2M_2_445!$C:$C,$D65)/1000,1)-P65</f>
        <v>0</v>
      </c>
    </row>
    <row r="66" spans="1:30" ht="28.8" x14ac:dyDescent="0.3">
      <c r="A66" s="94">
        <f t="shared" si="5"/>
        <v>58</v>
      </c>
      <c r="B66" s="94" t="b">
        <f>ISERROR(VLOOKUP(D66,КПКВ00!A:B,1,FALSE))</f>
        <v>1</v>
      </c>
      <c r="C66" s="94">
        <f t="shared" si="6"/>
        <v>0</v>
      </c>
      <c r="D66" s="94">
        <f>INDEX(КПКВ_1!D:E,A66,1)</f>
        <v>5011</v>
      </c>
      <c r="E66" s="97" t="str">
        <f>INDEX(КПКВ_1!D:E,A66,2)</f>
        <v>Проведення навчально-тренувальних зборів і змагань з олімпійських видів спорту</v>
      </c>
      <c r="F66" s="98">
        <f t="shared" si="7"/>
        <v>5011</v>
      </c>
      <c r="G66" s="99">
        <f t="shared" si="11"/>
        <v>59.7</v>
      </c>
      <c r="H66" s="100">
        <f>ROUND(SUMIF(зф!$C:$C,$D66,зф!$E:$E)/1000,1)</f>
        <v>59.7</v>
      </c>
      <c r="I66" s="100">
        <f>ROUND(SUMIF(сф!$C:$C,$D66,сф!$E:$E)/1000,1)</f>
        <v>0</v>
      </c>
      <c r="J66" s="99">
        <f t="shared" si="12"/>
        <v>31.3</v>
      </c>
      <c r="K66" s="100">
        <f>ROUND(SUMIF(зф!$C:$C,$D66,зф!$F:$F)/1000,1)</f>
        <v>31.3</v>
      </c>
      <c r="L66" s="100">
        <f>ROUND(SUMIF(сф!$C:$C,$D66,сф!$F:$F)/1000,1)</f>
        <v>0</v>
      </c>
      <c r="M66" s="99">
        <f>ROUND(SUMIF(зф!$C:$C,$D66,зф!$G:$G)/1000,1)</f>
        <v>31.3</v>
      </c>
      <c r="N66" s="99">
        <f t="shared" si="13"/>
        <v>0</v>
      </c>
      <c r="O66" s="100">
        <f>ROUND(SUMIF(зф!$C:$C,$D66,зф!$J:$J)/1000,1)</f>
        <v>0</v>
      </c>
      <c r="P66" s="100">
        <f>ROUND(SUMIF(сф!$C:$C,$D66,сф!$J:$J)/1000,1)</f>
        <v>0</v>
      </c>
      <c r="Q66" s="101">
        <f t="shared" si="8"/>
        <v>0</v>
      </c>
      <c r="R66" s="101">
        <f t="shared" si="9"/>
        <v>0</v>
      </c>
      <c r="S66" s="101">
        <f t="shared" si="10"/>
        <v>0</v>
      </c>
      <c r="T66" s="107">
        <f t="shared" si="4"/>
        <v>213.30000000000004</v>
      </c>
      <c r="Y66" s="87">
        <f>ROUND(SUMIFS(Z2M_2_445!$G:$G,Z2M_2_445!$E:$E,9102,Z2M_2_445!$C:$C,$D66)/1000,1)-K66</f>
        <v>0</v>
      </c>
      <c r="Z66" s="87">
        <f>IF(LEFT(TEXT(D66,"0000"),1)=9,ROUND(SUMIFS(Z2M_2_445!$J:$J,Z2M_2_445!$E:$E,9102,Z2M_2_445!$C:$C,$D66)/1000,1)-L66,ROUND(SUMIFS(Z2M_2_445!$K:$K,Z2M_2_445!$E:$E,9102,Z2M_2_445!$C:$C,$D66)/1000,1)-L66)</f>
        <v>0</v>
      </c>
      <c r="AA66" s="87"/>
      <c r="AB66" s="87"/>
      <c r="AC66" s="87">
        <f>ROUND(SUMIFS(Z2M_2_445!$I:$I,Z2M_2_445!$E:$E,9102,Z2M_2_445!$C:$C,$D66)/1000,1)-O66</f>
        <v>0</v>
      </c>
      <c r="AD66" s="87">
        <f>ROUND(SUMIFS(Z2M_2_445!$L:$L,Z2M_2_445!$E:$E,9102,Z2M_2_445!$C:$C,$D66)/1000,1)-P66</f>
        <v>0</v>
      </c>
    </row>
    <row r="67" spans="1:30" ht="28.8" x14ac:dyDescent="0.3">
      <c r="A67" s="94">
        <f t="shared" si="5"/>
        <v>59</v>
      </c>
      <c r="B67" s="94" t="b">
        <f>ISERROR(VLOOKUP(D67,КПКВ00!A:B,1,FALSE))</f>
        <v>1</v>
      </c>
      <c r="C67" s="94">
        <f t="shared" si="6"/>
        <v>0</v>
      </c>
      <c r="D67" s="94">
        <f>INDEX(КПКВ_1!D:E,A67,1)</f>
        <v>5012</v>
      </c>
      <c r="E67" s="97" t="str">
        <f>INDEX(КПКВ_1!D:E,A67,2)</f>
        <v>Проведення навчально-тренувальних зборів і змагань з неолімпійських видів спорту</v>
      </c>
      <c r="F67" s="98">
        <f t="shared" si="7"/>
        <v>5012</v>
      </c>
      <c r="G67" s="99">
        <f t="shared" si="11"/>
        <v>14.7</v>
      </c>
      <c r="H67" s="100">
        <f>ROUND(SUMIF(зф!$C:$C,$D67,зф!$E:$E)/1000,1)</f>
        <v>14.7</v>
      </c>
      <c r="I67" s="100">
        <f>ROUND(SUMIF(сф!$C:$C,$D67,сф!$E:$E)/1000,1)</f>
        <v>0</v>
      </c>
      <c r="J67" s="99">
        <f t="shared" si="12"/>
        <v>7.5</v>
      </c>
      <c r="K67" s="100">
        <f>ROUND(SUMIF(зф!$C:$C,$D67,зф!$F:$F)/1000,1)</f>
        <v>7.5</v>
      </c>
      <c r="L67" s="100">
        <f>ROUND(SUMIF(сф!$C:$C,$D67,сф!$F:$F)/1000,1)</f>
        <v>0</v>
      </c>
      <c r="M67" s="99">
        <f>ROUND(SUMIF(зф!$C:$C,$D67,зф!$G:$G)/1000,1)</f>
        <v>7.5</v>
      </c>
      <c r="N67" s="99">
        <f t="shared" si="13"/>
        <v>0</v>
      </c>
      <c r="O67" s="100">
        <f>ROUND(SUMIF(зф!$C:$C,$D67,зф!$J:$J)/1000,1)</f>
        <v>0</v>
      </c>
      <c r="P67" s="100">
        <f>ROUND(SUMIF(сф!$C:$C,$D67,сф!$J:$J)/1000,1)</f>
        <v>0</v>
      </c>
      <c r="Q67" s="101">
        <f t="shared" si="8"/>
        <v>0</v>
      </c>
      <c r="R67" s="101">
        <f t="shared" si="9"/>
        <v>0</v>
      </c>
      <c r="S67" s="101">
        <f t="shared" si="10"/>
        <v>0</v>
      </c>
      <c r="T67" s="107">
        <f t="shared" si="4"/>
        <v>51.9</v>
      </c>
      <c r="Y67" s="87">
        <f>ROUND(SUMIFS(Z2M_2_445!$G:$G,Z2M_2_445!$E:$E,9102,Z2M_2_445!$C:$C,$D67)/1000,1)-K67</f>
        <v>0</v>
      </c>
      <c r="Z67" s="87">
        <f>IF(LEFT(TEXT(D67,"0000"),1)=9,ROUND(SUMIFS(Z2M_2_445!$J:$J,Z2M_2_445!$E:$E,9102,Z2M_2_445!$C:$C,$D67)/1000,1)-L67,ROUND(SUMIFS(Z2M_2_445!$K:$K,Z2M_2_445!$E:$E,9102,Z2M_2_445!$C:$C,$D67)/1000,1)-L67)</f>
        <v>0</v>
      </c>
      <c r="AA67" s="87"/>
      <c r="AB67" s="87"/>
      <c r="AC67" s="87">
        <f>ROUND(SUMIFS(Z2M_2_445!$I:$I,Z2M_2_445!$E:$E,9102,Z2M_2_445!$C:$C,$D67)/1000,1)-O67</f>
        <v>0</v>
      </c>
      <c r="AD67" s="87">
        <f>ROUND(SUMIFS(Z2M_2_445!$L:$L,Z2M_2_445!$E:$E,9102,Z2M_2_445!$C:$C,$D67)/1000,1)-P67</f>
        <v>0</v>
      </c>
    </row>
    <row r="68" spans="1:30" ht="28.8" x14ac:dyDescent="0.3">
      <c r="A68" s="94">
        <f t="shared" si="5"/>
        <v>60</v>
      </c>
      <c r="B68" s="94" t="b">
        <f>ISERROR(VLOOKUP(D68,КПКВ00!A:B,1,FALSE))</f>
        <v>1</v>
      </c>
      <c r="C68" s="94">
        <f t="shared" si="6"/>
        <v>0</v>
      </c>
      <c r="D68" s="94">
        <f>INDEX(КПКВ_1!D:E,A68,1)</f>
        <v>5032</v>
      </c>
      <c r="E68" s="97" t="str">
        <f>INDEX(КПКВ_1!D:E,A68,2)</f>
        <v>Фінансова підтримка дитячо-юнацьких спортивних шкіл фізкультурно-спортивних товариств</v>
      </c>
      <c r="F68" s="98">
        <f t="shared" si="7"/>
        <v>5032</v>
      </c>
      <c r="G68" s="99">
        <f t="shared" si="11"/>
        <v>1202.4000000000001</v>
      </c>
      <c r="H68" s="100">
        <f>ROUND(SUMIF(зф!$C:$C,$D68,зф!$E:$E)/1000,1)</f>
        <v>1202.4000000000001</v>
      </c>
      <c r="I68" s="100">
        <f>ROUND(SUMIF(сф!$C:$C,$D68,сф!$E:$E)/1000,1)</f>
        <v>0</v>
      </c>
      <c r="J68" s="99">
        <f t="shared" si="12"/>
        <v>1364.4</v>
      </c>
      <c r="K68" s="100">
        <f>ROUND(SUMIF(зф!$C:$C,$D68,зф!$F:$F)/1000,1)</f>
        <v>1364.4</v>
      </c>
      <c r="L68" s="100">
        <f>ROUND(SUMIF(сф!$C:$C,$D68,сф!$F:$F)/1000,1)</f>
        <v>0</v>
      </c>
      <c r="M68" s="99">
        <f>ROUND(SUMIF(зф!$C:$C,$D68,зф!$G:$G)/1000,1)</f>
        <v>1364.4</v>
      </c>
      <c r="N68" s="99">
        <f t="shared" si="13"/>
        <v>1364.4</v>
      </c>
      <c r="O68" s="100">
        <f>ROUND(SUMIF(зф!$C:$C,$D68,зф!$J:$J)/1000,1)</f>
        <v>1364.4</v>
      </c>
      <c r="P68" s="100">
        <f>ROUND(SUMIF(сф!$C:$C,$D68,сф!$J:$J)/1000,1)</f>
        <v>0</v>
      </c>
      <c r="Q68" s="101">
        <f t="shared" si="8"/>
        <v>100</v>
      </c>
      <c r="R68" s="101">
        <f t="shared" si="9"/>
        <v>100</v>
      </c>
      <c r="S68" s="101">
        <f t="shared" si="10"/>
        <v>0</v>
      </c>
      <c r="T68" s="107">
        <f t="shared" si="4"/>
        <v>9426.7999999999993</v>
      </c>
      <c r="U68" s="117"/>
      <c r="V68" s="117"/>
      <c r="W68" s="117"/>
      <c r="X68" s="117"/>
      <c r="Y68" s="127">
        <f>ROUND(SUMIFS(Z2M_2_445!$G:$G,Z2M_2_445!$E:$E,9102,Z2M_2_445!$C:$C,$D68)/1000,1)-K68</f>
        <v>0</v>
      </c>
      <c r="Z68" s="127">
        <f>IF(LEFT(TEXT(D68,"0000"),1)=9,ROUND(SUMIFS(Z2M_2_445!$J:$J,Z2M_2_445!$E:$E,9102,Z2M_2_445!$C:$C,$D68)/1000,1)-L68,ROUND(SUMIFS(Z2M_2_445!$K:$K,Z2M_2_445!$E:$E,9102,Z2M_2_445!$C:$C,$D68)/1000,1)-L68)</f>
        <v>0</v>
      </c>
      <c r="AA68" s="127"/>
      <c r="AB68" s="127"/>
      <c r="AC68" s="127">
        <f>ROUND(SUMIFS(Z2M_2_445!$I:$I,Z2M_2_445!$E:$E,9102,Z2M_2_445!$C:$C,$D68)/1000,1)-O68</f>
        <v>0</v>
      </c>
      <c r="AD68" s="127">
        <f>ROUND(SUMIFS(Z2M_2_445!$L:$L,Z2M_2_445!$E:$E,9102,Z2M_2_445!$C:$C,$D68)/1000,1)-P68</f>
        <v>0</v>
      </c>
    </row>
    <row r="69" spans="1:30" ht="43.2" hidden="1" x14ac:dyDescent="0.3">
      <c r="A69" s="94">
        <f t="shared" si="5"/>
        <v>61</v>
      </c>
      <c r="B69" s="94" t="b">
        <f>ISERROR(VLOOKUP(D69,КПКВ00!A:B,1,FALSE))</f>
        <v>1</v>
      </c>
      <c r="C69" s="94">
        <f t="shared" si="6"/>
        <v>0</v>
      </c>
      <c r="D69" s="94">
        <f>INDEX(КПКВ_1!D:E,A69,1)</f>
        <v>5053</v>
      </c>
      <c r="E69" s="97" t="str">
        <f>INDEX(КПКВ_1!D:E,A69,2)</f>
        <v>Фінансова підтримка на утримання місцевих осередків (рад) всеукраїнських організацій фізкультурно-спортивної спрямованості</v>
      </c>
      <c r="F69" s="98">
        <f t="shared" si="7"/>
        <v>5053</v>
      </c>
      <c r="G69" s="99">
        <f t="shared" si="11"/>
        <v>0</v>
      </c>
      <c r="H69" s="100">
        <f>ROUND(SUMIF(зф!$C:$C,$D69,зф!$E:$E)/1000,1)</f>
        <v>0</v>
      </c>
      <c r="I69" s="100">
        <f>ROUND(SUMIF(сф!$C:$C,$D69,сф!$E:$E)/1000,1)</f>
        <v>0</v>
      </c>
      <c r="J69" s="99">
        <f t="shared" si="12"/>
        <v>0</v>
      </c>
      <c r="K69" s="100">
        <f>ROUND(SUMIF(зф!$C:$C,$D69,зф!$F:$F)/1000,1)</f>
        <v>0</v>
      </c>
      <c r="L69" s="100">
        <f>ROUND(SUMIF(сф!$C:$C,$D69,сф!$F:$F)/1000,1)</f>
        <v>0</v>
      </c>
      <c r="M69" s="99">
        <f>ROUND(SUMIF(зф!$C:$C,$D69,зф!$G:$G)/1000,1)</f>
        <v>0</v>
      </c>
      <c r="N69" s="99">
        <f t="shared" si="13"/>
        <v>0</v>
      </c>
      <c r="O69" s="100">
        <f>ROUND(SUMIF(зф!$C:$C,$D69,зф!$J:$J)/1000,1)</f>
        <v>0</v>
      </c>
      <c r="P69" s="100">
        <f>ROUND(SUMIF(сф!$C:$C,$D69,сф!$J:$J)/1000,1)</f>
        <v>0</v>
      </c>
      <c r="Q69" s="101">
        <f t="shared" si="8"/>
        <v>0</v>
      </c>
      <c r="R69" s="101">
        <f t="shared" si="9"/>
        <v>0</v>
      </c>
      <c r="S69" s="101">
        <f t="shared" si="10"/>
        <v>0</v>
      </c>
      <c r="T69" s="107">
        <f t="shared" si="4"/>
        <v>0</v>
      </c>
      <c r="Y69" s="87">
        <f>ROUND(SUMIFS(Z2M_2_445!$G:$G,Z2M_2_445!$E:$E,9102,Z2M_2_445!$C:$C,$D69)/1000,1)-K69</f>
        <v>0</v>
      </c>
      <c r="Z69" s="87">
        <f>IF(LEFT(TEXT(D69,"0000"),1)=9,ROUND(SUMIFS(Z2M_2_445!$J:$J,Z2M_2_445!$E:$E,9102,Z2M_2_445!$C:$C,$D69)/1000,1)-L69,ROUND(SUMIFS(Z2M_2_445!$K:$K,Z2M_2_445!$E:$E,9102,Z2M_2_445!$C:$C,$D69)/1000,1)-L69)</f>
        <v>0</v>
      </c>
      <c r="AA69" s="87"/>
      <c r="AB69" s="87"/>
      <c r="AC69" s="87">
        <f>ROUND(SUMIFS(Z2M_2_445!$I:$I,Z2M_2_445!$E:$E,9102,Z2M_2_445!$C:$C,$D69)/1000,1)-O69</f>
        <v>0</v>
      </c>
      <c r="AD69" s="87">
        <f>ROUND(SUMIFS(Z2M_2_445!$L:$L,Z2M_2_445!$E:$E,9102,Z2M_2_445!$C:$C,$D69)/1000,1)-P69</f>
        <v>0</v>
      </c>
    </row>
    <row r="70" spans="1:30" x14ac:dyDescent="0.3">
      <c r="A70" s="94">
        <f t="shared" si="5"/>
        <v>62</v>
      </c>
      <c r="B70" s="94" t="b">
        <f>ISERROR(VLOOKUP(D70,КПКВ00!A:B,1,FALSE))</f>
        <v>0</v>
      </c>
      <c r="C70" s="94">
        <f t="shared" si="6"/>
        <v>1</v>
      </c>
      <c r="D70" s="94">
        <f>INDEX(КПКВ_1!D:E,A70,1)</f>
        <v>6000</v>
      </c>
      <c r="E70" s="97" t="str">
        <f>INDEX(КПКВ_1!D:E,A70,2)</f>
        <v>Житлово-комунальне господарство</v>
      </c>
      <c r="F70" s="98">
        <f t="shared" si="7"/>
        <v>6000</v>
      </c>
      <c r="G70" s="99">
        <f t="shared" si="11"/>
        <v>2908.5</v>
      </c>
      <c r="H70" s="100">
        <f>ROUND(SUMIF(зф!$C:$C,$D70,зф!$E:$E)/1000,1)</f>
        <v>2530.5</v>
      </c>
      <c r="I70" s="100">
        <f>ROUND(SUMIF(сф!$C:$C,$D70,сф!$E:$E)/1000,1)</f>
        <v>378</v>
      </c>
      <c r="J70" s="99">
        <f t="shared" si="12"/>
        <v>4184</v>
      </c>
      <c r="K70" s="100">
        <f>ROUND(SUMIF(зф!$C:$C,$D70,зф!$F:$F)/1000,1)</f>
        <v>2431.3000000000002</v>
      </c>
      <c r="L70" s="100">
        <f>ROUND(SUMIF(сф!$C:$C,$D70,сф!$F:$F)/1000,1)</f>
        <v>1752.7</v>
      </c>
      <c r="M70" s="99">
        <f>ROUND(SUMIF(зф!$C:$C,$D70,зф!$G:$G)/1000,1)</f>
        <v>2431.3000000000002</v>
      </c>
      <c r="N70" s="99">
        <f t="shared" si="13"/>
        <v>3495.8</v>
      </c>
      <c r="O70" s="100">
        <f>ROUND(SUMIF(зф!$C:$C,$D70,зф!$J:$J)/1000,1)</f>
        <v>1811.5</v>
      </c>
      <c r="P70" s="100">
        <f>ROUND(SUMIF(сф!$C:$C,$D70,сф!$J:$J)/1000,1)</f>
        <v>1684.3</v>
      </c>
      <c r="Q70" s="101">
        <f t="shared" si="8"/>
        <v>83.55162523900573</v>
      </c>
      <c r="R70" s="101">
        <f t="shared" si="9"/>
        <v>74.507465142105033</v>
      </c>
      <c r="S70" s="101">
        <f t="shared" si="10"/>
        <v>96.097449649112789</v>
      </c>
      <c r="T70" s="107">
        <f t="shared" si="4"/>
        <v>23862.056540030222</v>
      </c>
      <c r="Y70" s="87">
        <f>ROUND(SUMIFS(Z2M_2_445!$G:$G,Z2M_2_445!$E:$E,9102,Z2M_2_445!$C:$C,$D70)/1000,1)-K70</f>
        <v>0</v>
      </c>
      <c r="Z70" s="87">
        <f>IF(LEFT(TEXT(D70,"0000"),1)=9,ROUND(SUMIFS(Z2M_2_445!$J:$J,Z2M_2_445!$E:$E,9102,Z2M_2_445!$C:$C,$D70)/1000,1)-L70,ROUND(SUMIFS(Z2M_2_445!$K:$K,Z2M_2_445!$E:$E,9102,Z2M_2_445!$C:$C,$D70)/1000,1)-L70)</f>
        <v>0</v>
      </c>
      <c r="AA70" s="87"/>
      <c r="AB70" s="87"/>
      <c r="AC70" s="87">
        <f>ROUND(SUMIFS(Z2M_2_445!$I:$I,Z2M_2_445!$E:$E,9102,Z2M_2_445!$C:$C,$D70)/1000,1)-O70</f>
        <v>0</v>
      </c>
      <c r="AD70" s="87">
        <f>ROUND(SUMIFS(Z2M_2_445!$L:$L,Z2M_2_445!$E:$E,9102,Z2M_2_445!$C:$C,$D70)/1000,1)-P70</f>
        <v>0</v>
      </c>
    </row>
    <row r="71" spans="1:30" ht="28.8" x14ac:dyDescent="0.3">
      <c r="A71" s="94">
        <f t="shared" si="5"/>
        <v>63</v>
      </c>
      <c r="B71" s="94" t="b">
        <f>ISERROR(VLOOKUP(D71,КПКВ00!A:B,1,FALSE))</f>
        <v>1</v>
      </c>
      <c r="C71" s="94">
        <f t="shared" si="6"/>
        <v>0</v>
      </c>
      <c r="D71" s="94">
        <f>INDEX(КПКВ_1!D:E,A71,1)</f>
        <v>6013</v>
      </c>
      <c r="E71" s="97" t="str">
        <f>INDEX(КПКВ_1!D:E,A71,2)</f>
        <v>Забезпечення діяльності водопровідно-каналізаційного господарства</v>
      </c>
      <c r="F71" s="98">
        <f t="shared" si="7"/>
        <v>6013</v>
      </c>
      <c r="G71" s="99">
        <f t="shared" si="11"/>
        <v>36</v>
      </c>
      <c r="H71" s="100">
        <f>ROUND(SUMIF(зф!$C:$C,$D71,зф!$E:$E)/1000,1)</f>
        <v>27</v>
      </c>
      <c r="I71" s="100">
        <f>ROUND(SUMIF(сф!$C:$C,$D71,сф!$E:$E)/1000,1)</f>
        <v>9</v>
      </c>
      <c r="J71" s="99">
        <f t="shared" si="12"/>
        <v>36</v>
      </c>
      <c r="K71" s="100">
        <f>ROUND(SUMIF(зф!$C:$C,$D71,зф!$F:$F)/1000,1)</f>
        <v>27</v>
      </c>
      <c r="L71" s="100">
        <f>ROUND(SUMIF(сф!$C:$C,$D71,сф!$F:$F)/1000,1)</f>
        <v>9</v>
      </c>
      <c r="M71" s="99">
        <f>ROUND(SUMIF(зф!$C:$C,$D71,зф!$G:$G)/1000,1)</f>
        <v>27</v>
      </c>
      <c r="N71" s="99">
        <f t="shared" si="13"/>
        <v>26.8</v>
      </c>
      <c r="O71" s="100">
        <f>ROUND(SUMIF(зф!$C:$C,$D71,зф!$J:$J)/1000,1)</f>
        <v>18.3</v>
      </c>
      <c r="P71" s="100">
        <f>ROUND(SUMIF(сф!$C:$C,$D71,сф!$J:$J)/1000,1)</f>
        <v>8.5</v>
      </c>
      <c r="Q71" s="101">
        <f t="shared" si="8"/>
        <v>74.444444444444443</v>
      </c>
      <c r="R71" s="101">
        <f t="shared" si="9"/>
        <v>67.777777777777771</v>
      </c>
      <c r="S71" s="101">
        <f t="shared" si="10"/>
        <v>94.444444444444443</v>
      </c>
      <c r="T71" s="107">
        <f t="shared" si="4"/>
        <v>461.26666666666671</v>
      </c>
      <c r="Y71" s="87">
        <f>ROUND(SUMIFS(Z2M_2_445!$G:$G,Z2M_2_445!$E:$E,9102,Z2M_2_445!$C:$C,$D71)/1000,1)-K71</f>
        <v>0</v>
      </c>
      <c r="Z71" s="87">
        <f>IF(LEFT(TEXT(D71,"0000"),1)=9,ROUND(SUMIFS(Z2M_2_445!$J:$J,Z2M_2_445!$E:$E,9102,Z2M_2_445!$C:$C,$D71)/1000,1)-L71,ROUND(SUMIFS(Z2M_2_445!$K:$K,Z2M_2_445!$E:$E,9102,Z2M_2_445!$C:$C,$D71)/1000,1)-L71)</f>
        <v>0</v>
      </c>
      <c r="AA71" s="87"/>
      <c r="AB71" s="87"/>
      <c r="AC71" s="87">
        <f>ROUND(SUMIFS(Z2M_2_445!$I:$I,Z2M_2_445!$E:$E,9102,Z2M_2_445!$C:$C,$D71)/1000,1)-O71</f>
        <v>0</v>
      </c>
      <c r="AD71" s="87">
        <f>ROUND(SUMIFS(Z2M_2_445!$L:$L,Z2M_2_445!$E:$E,9102,Z2M_2_445!$C:$C,$D71)/1000,1)-P71</f>
        <v>0</v>
      </c>
    </row>
    <row r="72" spans="1:30" ht="43.2" x14ac:dyDescent="0.3">
      <c r="A72" s="94">
        <f t="shared" si="5"/>
        <v>64</v>
      </c>
      <c r="B72" s="94" t="b">
        <f>ISERROR(VLOOKUP(D72,КПКВ00!A:B,1,FALSE))</f>
        <v>1</v>
      </c>
      <c r="C72" s="94">
        <f t="shared" si="6"/>
        <v>0</v>
      </c>
      <c r="D72" s="94">
        <f>INDEX(КПКВ_1!D:E,A72,1)</f>
        <v>6020</v>
      </c>
      <c r="E72" s="97" t="str">
        <f>INDEX(КПКВ_1!D:E,A72,2)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F72" s="98">
        <f t="shared" si="7"/>
        <v>6020</v>
      </c>
      <c r="G72" s="99">
        <f t="shared" si="11"/>
        <v>485.2</v>
      </c>
      <c r="H72" s="100">
        <f>ROUND(SUMIF(зф!$C:$C,$D72,зф!$E:$E)/1000,1)</f>
        <v>475.2</v>
      </c>
      <c r="I72" s="100">
        <f>ROUND(SUMIF(сф!$C:$C,$D72,сф!$E:$E)/1000,1)</f>
        <v>10</v>
      </c>
      <c r="J72" s="99">
        <f t="shared" si="12"/>
        <v>795.7</v>
      </c>
      <c r="K72" s="100">
        <f>ROUND(SUMIF(зф!$C:$C,$D72,зф!$F:$F)/1000,1)</f>
        <v>776.7</v>
      </c>
      <c r="L72" s="100">
        <f>ROUND(SUMIF(сф!$C:$C,$D72,сф!$F:$F)/1000,1)</f>
        <v>19</v>
      </c>
      <c r="M72" s="99">
        <f>ROUND(SUMIF(зф!$C:$C,$D72,зф!$G:$G)/1000,1)</f>
        <v>776.7</v>
      </c>
      <c r="N72" s="99">
        <f t="shared" si="13"/>
        <v>736.9</v>
      </c>
      <c r="O72" s="100">
        <f>ROUND(SUMIF(зф!$C:$C,$D72,зф!$J:$J)/1000,1)</f>
        <v>727.9</v>
      </c>
      <c r="P72" s="100">
        <f>ROUND(SUMIF(сф!$C:$C,$D72,сф!$J:$J)/1000,1)</f>
        <v>9</v>
      </c>
      <c r="Q72" s="101">
        <f t="shared" si="8"/>
        <v>92.610280256378019</v>
      </c>
      <c r="R72" s="101">
        <f t="shared" si="9"/>
        <v>93.717007853740171</v>
      </c>
      <c r="S72" s="101">
        <f t="shared" si="10"/>
        <v>47.368421052631575</v>
      </c>
      <c r="T72" s="107">
        <f t="shared" si="4"/>
        <v>5045.9957091627502</v>
      </c>
      <c r="U72" s="117"/>
      <c r="V72" s="117"/>
      <c r="W72" s="117"/>
      <c r="X72" s="117"/>
      <c r="Y72" s="127">
        <f>ROUND(SUMIFS(Z2M_2_445!$G:$G,Z2M_2_445!$E:$E,9102,Z2M_2_445!$C:$C,$D72)/1000,1)-K72</f>
        <v>0</v>
      </c>
      <c r="Z72" s="127">
        <f>IF(LEFT(TEXT(D72,"0000"),1)=9,ROUND(SUMIFS(Z2M_2_445!$J:$J,Z2M_2_445!$E:$E,9102,Z2M_2_445!$C:$C,$D72)/1000,1)-L72,ROUND(SUMIFS(Z2M_2_445!$K:$K,Z2M_2_445!$E:$E,9102,Z2M_2_445!$C:$C,$D72)/1000,1)-L72)</f>
        <v>0</v>
      </c>
      <c r="AA72" s="127"/>
      <c r="AB72" s="127"/>
      <c r="AC72" s="127">
        <f>ROUND(SUMIFS(Z2M_2_445!$I:$I,Z2M_2_445!$E:$E,9102,Z2M_2_445!$C:$C,$D72)/1000,1)-O72</f>
        <v>0</v>
      </c>
      <c r="AD72" s="127">
        <f>ROUND(SUMIFS(Z2M_2_445!$L:$L,Z2M_2_445!$E:$E,9102,Z2M_2_445!$C:$C,$D72)/1000,1)-P72</f>
        <v>0</v>
      </c>
    </row>
    <row r="73" spans="1:30" x14ac:dyDescent="0.3">
      <c r="A73" s="94">
        <f t="shared" si="5"/>
        <v>65</v>
      </c>
      <c r="B73" s="94" t="b">
        <f>ISERROR(VLOOKUP(D73,КПКВ00!A:B,1,FALSE))</f>
        <v>1</v>
      </c>
      <c r="C73" s="94">
        <f t="shared" si="6"/>
        <v>0</v>
      </c>
      <c r="D73" s="94">
        <f>INDEX(КПКВ_1!D:E,A73,1)</f>
        <v>6030</v>
      </c>
      <c r="E73" s="97" t="str">
        <f>INDEX(КПКВ_1!D:E,A73,2)</f>
        <v>Організація благоустрою населених пунктів</v>
      </c>
      <c r="F73" s="98">
        <f t="shared" si="7"/>
        <v>6030</v>
      </c>
      <c r="G73" s="99">
        <f t="shared" si="11"/>
        <v>2387.3000000000002</v>
      </c>
      <c r="H73" s="100">
        <f>ROUND(SUMIF(зф!$C:$C,$D73,зф!$E:$E)/1000,1)</f>
        <v>2028.3</v>
      </c>
      <c r="I73" s="100">
        <f>ROUND(SUMIF(сф!$C:$C,$D73,сф!$E:$E)/1000,1)</f>
        <v>359</v>
      </c>
      <c r="J73" s="99">
        <f t="shared" si="12"/>
        <v>1986.6</v>
      </c>
      <c r="K73" s="100">
        <f>ROUND(SUMIF(зф!$C:$C,$D73,зф!$F:$F)/1000,1)</f>
        <v>1627.6</v>
      </c>
      <c r="L73" s="100">
        <f>ROUND(SUMIF(сф!$C:$C,$D73,сф!$F:$F)/1000,1)</f>
        <v>359</v>
      </c>
      <c r="M73" s="99">
        <f>ROUND(SUMIF(зф!$C:$C,$D73,зф!$G:$G)/1000,1)</f>
        <v>1627.6</v>
      </c>
      <c r="N73" s="99">
        <f t="shared" si="13"/>
        <v>1366.3000000000002</v>
      </c>
      <c r="O73" s="100">
        <f>ROUND(SUMIF(зф!$C:$C,$D73,зф!$J:$J)/1000,1)</f>
        <v>1065.2</v>
      </c>
      <c r="P73" s="100">
        <f>ROUND(SUMIF(сф!$C:$C,$D73,сф!$J:$J)/1000,1)</f>
        <v>301.10000000000002</v>
      </c>
      <c r="Q73" s="101">
        <f t="shared" si="8"/>
        <v>68.775797845565293</v>
      </c>
      <c r="R73" s="101">
        <f t="shared" si="9"/>
        <v>65.446055541902197</v>
      </c>
      <c r="S73" s="101">
        <f t="shared" si="10"/>
        <v>83.871866295264638</v>
      </c>
      <c r="T73" s="107">
        <f t="shared" si="4"/>
        <v>13326.093719682734</v>
      </c>
      <c r="U73" s="117"/>
      <c r="V73" s="117"/>
      <c r="W73" s="117"/>
      <c r="X73" s="117"/>
      <c r="Y73" s="127">
        <f>ROUND(SUMIFS(Z2M_2_445!$G:$G,Z2M_2_445!$E:$E,9102,Z2M_2_445!$C:$C,$D73)/1000,1)-K73</f>
        <v>0</v>
      </c>
      <c r="Z73" s="127">
        <f>IF(LEFT(TEXT(D73,"0000"),1)=9,ROUND(SUMIFS(Z2M_2_445!$J:$J,Z2M_2_445!$E:$E,9102,Z2M_2_445!$C:$C,$D73)/1000,1)-L73,ROUND(SUMIFS(Z2M_2_445!$K:$K,Z2M_2_445!$E:$E,9102,Z2M_2_445!$C:$C,$D73)/1000,1)-L73)</f>
        <v>0</v>
      </c>
      <c r="AA73" s="127"/>
      <c r="AB73" s="127"/>
      <c r="AC73" s="127">
        <f>ROUND(SUMIFS(Z2M_2_445!$I:$I,Z2M_2_445!$E:$E,9102,Z2M_2_445!$C:$C,$D73)/1000,1)-O73</f>
        <v>0</v>
      </c>
      <c r="AD73" s="127">
        <f>ROUND(SUMIFS(Z2M_2_445!$L:$L,Z2M_2_445!$E:$E,9102,Z2M_2_445!$C:$C,$D73)/1000,1)-P73</f>
        <v>0</v>
      </c>
    </row>
    <row r="74" spans="1:30" ht="28.8" hidden="1" x14ac:dyDescent="0.3">
      <c r="A74" s="94">
        <f t="shared" si="5"/>
        <v>66</v>
      </c>
      <c r="B74" s="94" t="b">
        <f>ISERROR(VLOOKUP(D74,КПКВ00!A:B,1,FALSE))</f>
        <v>1</v>
      </c>
      <c r="C74" s="94">
        <f t="shared" si="6"/>
        <v>0</v>
      </c>
      <c r="D74" s="94">
        <f>INDEX(КПКВ_1!D:E,A74,1)</f>
        <v>6082</v>
      </c>
      <c r="E74" s="97" t="str">
        <f>INDEX(КПКВ_1!D:E,A74,2)</f>
        <v>Придбання житла для окремих категорій населення відповідно до законодавства</v>
      </c>
      <c r="F74" s="98">
        <f t="shared" si="7"/>
        <v>6082</v>
      </c>
      <c r="G74" s="99">
        <f t="shared" si="11"/>
        <v>0</v>
      </c>
      <c r="H74" s="100">
        <f>ROUND(SUMIF(зф!$C:$C,$D74,зф!$E:$E)/1000,1)</f>
        <v>0</v>
      </c>
      <c r="I74" s="100">
        <f>ROUND(SUMIF(сф!$C:$C,$D74,сф!$E:$E)/1000,1)</f>
        <v>0</v>
      </c>
      <c r="J74" s="99">
        <f t="shared" si="12"/>
        <v>0</v>
      </c>
      <c r="K74" s="100">
        <f>ROUND(SUMIF(зф!$C:$C,$D74,зф!$F:$F)/1000,1)</f>
        <v>0</v>
      </c>
      <c r="L74" s="100">
        <f>ROUND(SUMIF(сф!$C:$C,$D74,сф!$F:$F)/1000,1)</f>
        <v>0</v>
      </c>
      <c r="M74" s="99">
        <f>ROUND(SUMIF(зф!$C:$C,$D74,зф!$G:$G)/1000,1)</f>
        <v>0</v>
      </c>
      <c r="N74" s="99">
        <f t="shared" si="13"/>
        <v>0</v>
      </c>
      <c r="O74" s="100">
        <f>ROUND(SUMIF(зф!$C:$C,$D74,зф!$J:$J)/1000,1)</f>
        <v>0</v>
      </c>
      <c r="P74" s="100">
        <f>ROUND(SUMIF(сф!$C:$C,$D74,сф!$J:$J)/1000,1)</f>
        <v>0</v>
      </c>
      <c r="Q74" s="101">
        <f t="shared" si="8"/>
        <v>0</v>
      </c>
      <c r="R74" s="101">
        <f t="shared" si="9"/>
        <v>0</v>
      </c>
      <c r="S74" s="101">
        <f t="shared" si="10"/>
        <v>0</v>
      </c>
      <c r="T74" s="107">
        <f t="shared" ref="T74:T137" si="14">SUM(G74:S74)</f>
        <v>0</v>
      </c>
      <c r="Y74" s="87">
        <f>ROUND(SUMIFS(Z2M_2_445!$G:$G,Z2M_2_445!$E:$E,9102,Z2M_2_445!$C:$C,$D74)/1000,1)-K74</f>
        <v>0</v>
      </c>
      <c r="Z74" s="87">
        <f>IF(LEFT(TEXT(D74,"0000"),1)=9,ROUND(SUMIFS(Z2M_2_445!$J:$J,Z2M_2_445!$E:$E,9102,Z2M_2_445!$C:$C,$D74)/1000,1)-L74,ROUND(SUMIFS(Z2M_2_445!$K:$K,Z2M_2_445!$E:$E,9102,Z2M_2_445!$C:$C,$D74)/1000,1)-L74)</f>
        <v>0</v>
      </c>
      <c r="AA74" s="87"/>
      <c r="AB74" s="87"/>
      <c r="AC74" s="87">
        <f>ROUND(SUMIFS(Z2M_2_445!$I:$I,Z2M_2_445!$E:$E,9102,Z2M_2_445!$C:$C,$D74)/1000,1)-O74</f>
        <v>0</v>
      </c>
      <c r="AD74" s="87">
        <f>ROUND(SUMIFS(Z2M_2_445!$L:$L,Z2M_2_445!$E:$E,9102,Z2M_2_445!$C:$C,$D74)/1000,1)-P74</f>
        <v>0</v>
      </c>
    </row>
    <row r="75" spans="1:30" ht="57.6" x14ac:dyDescent="0.3">
      <c r="A75" s="94">
        <f t="shared" ref="A75:A138" si="15">A74+1</f>
        <v>67</v>
      </c>
      <c r="B75" s="94" t="b">
        <f>ISERROR(VLOOKUP(D75,КПКВ00!A:B,1,FALSE))</f>
        <v>1</v>
      </c>
      <c r="C75" s="94">
        <f t="shared" ref="C75:C138" si="16">IF(B75=FALSE,1,)</f>
        <v>0</v>
      </c>
      <c r="D75" s="94">
        <f>INDEX(КПКВ_1!D:E,A75,1)</f>
        <v>6083</v>
      </c>
      <c r="E75" s="97" t="str">
        <f>INDEX(КПКВ_1!D:E,A75,2)</f>
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</c>
      <c r="F75" s="98">
        <f t="shared" ref="F75:F138" si="17">D75</f>
        <v>6083</v>
      </c>
      <c r="G75" s="99">
        <f t="shared" si="11"/>
        <v>0</v>
      </c>
      <c r="H75" s="100">
        <f>ROUND(SUMIF(зф!$C:$C,$D75,зф!$E:$E)/1000,1)</f>
        <v>0</v>
      </c>
      <c r="I75" s="100">
        <f>ROUND(SUMIF(сф!$C:$C,$D75,сф!$E:$E)/1000,1)</f>
        <v>0</v>
      </c>
      <c r="J75" s="99">
        <f t="shared" si="12"/>
        <v>1365.7</v>
      </c>
      <c r="K75" s="100">
        <f>ROUND(SUMIF(зф!$C:$C,$D75,зф!$F:$F)/1000,1)</f>
        <v>0</v>
      </c>
      <c r="L75" s="100">
        <f>ROUND(SUMIF(сф!$C:$C,$D75,сф!$F:$F)/1000,1)</f>
        <v>1365.7</v>
      </c>
      <c r="M75" s="99">
        <f>ROUND(SUMIF(зф!$C:$C,$D75,зф!$G:$G)/1000,1)</f>
        <v>0</v>
      </c>
      <c r="N75" s="99">
        <f t="shared" si="13"/>
        <v>1365.7</v>
      </c>
      <c r="O75" s="100">
        <f>ROUND(SUMIF(зф!$C:$C,$D75,зф!$J:$J)/1000,1)</f>
        <v>0</v>
      </c>
      <c r="P75" s="100">
        <f>ROUND(SUMIF(сф!$C:$C,$D75,сф!$J:$J)/1000,1)</f>
        <v>1365.7</v>
      </c>
      <c r="Q75" s="101">
        <f t="shared" ref="Q75:Q138" si="18">IF(J75=0,,N75/J75%)</f>
        <v>100</v>
      </c>
      <c r="R75" s="101">
        <f t="shared" ref="R75:R138" si="19">IF(M75=0,,O75/M75%)</f>
        <v>0</v>
      </c>
      <c r="S75" s="101">
        <f t="shared" ref="S75:S138" si="20">IF(L75=0,,P75/L75%)</f>
        <v>100</v>
      </c>
      <c r="T75" s="107">
        <f t="shared" si="14"/>
        <v>5662.8</v>
      </c>
      <c r="Y75" s="87">
        <f>ROUND(SUMIFS(Z2M_2_445!$G:$G,Z2M_2_445!$E:$E,9102,Z2M_2_445!$C:$C,$D75)/1000,1)-K75</f>
        <v>0</v>
      </c>
      <c r="Z75" s="87">
        <f>IF(LEFT(TEXT(D75,"0000"),1)=9,ROUND(SUMIFS(Z2M_2_445!$J:$J,Z2M_2_445!$E:$E,9102,Z2M_2_445!$C:$C,$D75)/1000,1)-L75,ROUND(SUMIFS(Z2M_2_445!$K:$K,Z2M_2_445!$E:$E,9102,Z2M_2_445!$C:$C,$D75)/1000,1)-L75)</f>
        <v>0</v>
      </c>
      <c r="AA75" s="87"/>
      <c r="AB75" s="87"/>
      <c r="AC75" s="87">
        <f>ROUND(SUMIFS(Z2M_2_445!$I:$I,Z2M_2_445!$E:$E,9102,Z2M_2_445!$C:$C,$D75)/1000,1)-O75</f>
        <v>0</v>
      </c>
      <c r="AD75" s="87">
        <f>ROUND(SUMIFS(Z2M_2_445!$L:$L,Z2M_2_445!$E:$E,9102,Z2M_2_445!$C:$C,$D75)/1000,1)-P75</f>
        <v>0</v>
      </c>
    </row>
    <row r="76" spans="1:30" x14ac:dyDescent="0.3">
      <c r="A76" s="94">
        <f t="shared" si="15"/>
        <v>68</v>
      </c>
      <c r="B76" s="94" t="b">
        <f>ISERROR(VLOOKUP(D76,КПКВ00!A:B,1,FALSE))</f>
        <v>0</v>
      </c>
      <c r="C76" s="94">
        <f t="shared" si="16"/>
        <v>1</v>
      </c>
      <c r="D76" s="94">
        <f>INDEX(КПКВ_1!D:E,A76,1)</f>
        <v>7000</v>
      </c>
      <c r="E76" s="97" t="str">
        <f>INDEX(КПКВ_1!D:E,A76,2)</f>
        <v>Економічна діяльність</v>
      </c>
      <c r="F76" s="98">
        <f t="shared" si="17"/>
        <v>7000</v>
      </c>
      <c r="G76" s="99">
        <f t="shared" si="11"/>
        <v>5962.1</v>
      </c>
      <c r="H76" s="100">
        <f>ROUND(SUMIF(зф!$C:$C,$D76,зф!$E:$E)/1000,1)</f>
        <v>2353.1999999999998</v>
      </c>
      <c r="I76" s="100">
        <f>ROUND(SUMIF(сф!$C:$C,$D76,сф!$E:$E)/1000,1)</f>
        <v>3608.9</v>
      </c>
      <c r="J76" s="99">
        <f t="shared" si="12"/>
        <v>9701.1999999999989</v>
      </c>
      <c r="K76" s="100">
        <f>ROUND(SUMIF(зф!$C:$C,$D76,зф!$F:$F)/1000,1)</f>
        <v>1391.9</v>
      </c>
      <c r="L76" s="100">
        <f>ROUND(SUMIF(сф!$C:$C,$D76,сф!$F:$F)/1000,1)</f>
        <v>8309.2999999999993</v>
      </c>
      <c r="M76" s="99">
        <f>ROUND(SUMIF(зф!$C:$C,$D76,зф!$G:$G)/1000,1)</f>
        <v>1391.9</v>
      </c>
      <c r="N76" s="99">
        <f t="shared" si="13"/>
        <v>8907.9</v>
      </c>
      <c r="O76" s="100">
        <f>ROUND(SUMIF(зф!$C:$C,$D76,зф!$J:$J)/1000,1)</f>
        <v>932.3</v>
      </c>
      <c r="P76" s="100">
        <f>ROUND(SUMIF(сф!$C:$C,$D76,сф!$J:$J)/1000,1)</f>
        <v>7975.6</v>
      </c>
      <c r="Q76" s="101">
        <f t="shared" si="18"/>
        <v>91.822661114088987</v>
      </c>
      <c r="R76" s="101">
        <f t="shared" si="19"/>
        <v>66.980386522020254</v>
      </c>
      <c r="S76" s="101">
        <f t="shared" si="20"/>
        <v>95.984017907645665</v>
      </c>
      <c r="T76" s="107">
        <f t="shared" si="14"/>
        <v>50789.087065543761</v>
      </c>
      <c r="Y76" s="87">
        <f>ROUND(SUMIFS(Z2M_2_445!$G:$G,Z2M_2_445!$E:$E,9102,Z2M_2_445!$C:$C,$D76)/1000,1)-K76</f>
        <v>0</v>
      </c>
      <c r="Z76" s="87">
        <f>IF(LEFT(TEXT(D76,"0000"),1)=9,ROUND(SUMIFS(Z2M_2_445!$J:$J,Z2M_2_445!$E:$E,9102,Z2M_2_445!$C:$C,$D76)/1000,1)-L76,ROUND(SUMIFS(Z2M_2_445!$K:$K,Z2M_2_445!$E:$E,9102,Z2M_2_445!$C:$C,$D76)/1000,1)-L76)</f>
        <v>0</v>
      </c>
      <c r="AA76" s="87"/>
      <c r="AB76" s="87"/>
      <c r="AC76" s="87">
        <f>ROUND(SUMIFS(Z2M_2_445!$I:$I,Z2M_2_445!$E:$E,9102,Z2M_2_445!$C:$C,$D76)/1000,1)-O76</f>
        <v>0</v>
      </c>
      <c r="AD76" s="87">
        <f>ROUND(SUMIFS(Z2M_2_445!$L:$L,Z2M_2_445!$E:$E,9102,Z2M_2_445!$C:$C,$D76)/1000,1)-P76</f>
        <v>0</v>
      </c>
    </row>
    <row r="77" spans="1:30" hidden="1" x14ac:dyDescent="0.3">
      <c r="A77" s="94">
        <f t="shared" si="15"/>
        <v>69</v>
      </c>
      <c r="B77" s="94" t="b">
        <f>ISERROR(VLOOKUP(D77,КПКВ00!A:B,1,FALSE))</f>
        <v>1</v>
      </c>
      <c r="C77" s="94">
        <f t="shared" si="16"/>
        <v>0</v>
      </c>
      <c r="D77" s="94">
        <f>INDEX(КПКВ_1!D:E,A77,1)</f>
        <v>7110</v>
      </c>
      <c r="E77" s="97" t="str">
        <f>INDEX(КПКВ_1!D:E,A77,2)</f>
        <v>Реалізація програм в галузі сільського господарства</v>
      </c>
      <c r="F77" s="98">
        <f t="shared" si="17"/>
        <v>7110</v>
      </c>
      <c r="G77" s="99">
        <f t="shared" si="11"/>
        <v>0</v>
      </c>
      <c r="H77" s="100">
        <f>ROUND(SUMIF(зф!$C:$C,$D77,зф!$E:$E)/1000,1)</f>
        <v>0</v>
      </c>
      <c r="I77" s="100">
        <f>ROUND(SUMIF(сф!$C:$C,$D77,сф!$E:$E)/1000,1)</f>
        <v>0</v>
      </c>
      <c r="J77" s="99">
        <f t="shared" si="12"/>
        <v>0</v>
      </c>
      <c r="K77" s="100">
        <f>ROUND(SUMIF(зф!$C:$C,$D77,зф!$F:$F)/1000,1)</f>
        <v>0</v>
      </c>
      <c r="L77" s="100">
        <f>ROUND(SUMIF(сф!$C:$C,$D77,сф!$F:$F)/1000,1)</f>
        <v>0</v>
      </c>
      <c r="M77" s="99">
        <f>ROUND(SUMIF(зф!$C:$C,$D77,зф!$G:$G)/1000,1)</f>
        <v>0</v>
      </c>
      <c r="N77" s="99">
        <f t="shared" si="13"/>
        <v>0</v>
      </c>
      <c r="O77" s="100">
        <f>ROUND(SUMIF(зф!$C:$C,$D77,зф!$J:$J)/1000,1)</f>
        <v>0</v>
      </c>
      <c r="P77" s="100">
        <f>ROUND(SUMIF(сф!$C:$C,$D77,сф!$J:$J)/1000,1)</f>
        <v>0</v>
      </c>
      <c r="Q77" s="101">
        <f t="shared" si="18"/>
        <v>0</v>
      </c>
      <c r="R77" s="101">
        <f t="shared" si="19"/>
        <v>0</v>
      </c>
      <c r="S77" s="101">
        <f t="shared" si="20"/>
        <v>0</v>
      </c>
      <c r="T77" s="107">
        <f t="shared" si="14"/>
        <v>0</v>
      </c>
      <c r="Y77" s="87">
        <f>ROUND(SUMIFS(Z2M_2_445!$G:$G,Z2M_2_445!$E:$E,9102,Z2M_2_445!$C:$C,$D77)/1000,1)-K77</f>
        <v>0</v>
      </c>
      <c r="Z77" s="87">
        <f>IF(LEFT(TEXT(D77,"0000"),1)=9,ROUND(SUMIFS(Z2M_2_445!$J:$J,Z2M_2_445!$E:$E,9102,Z2M_2_445!$C:$C,$D77)/1000,1)-L77,ROUND(SUMIFS(Z2M_2_445!$K:$K,Z2M_2_445!$E:$E,9102,Z2M_2_445!$C:$C,$D77)/1000,1)-L77)</f>
        <v>0</v>
      </c>
      <c r="AA77" s="87"/>
      <c r="AB77" s="87"/>
      <c r="AC77" s="87">
        <f>ROUND(SUMIFS(Z2M_2_445!$I:$I,Z2M_2_445!$E:$E,9102,Z2M_2_445!$C:$C,$D77)/1000,1)-O77</f>
        <v>0</v>
      </c>
      <c r="AD77" s="87">
        <f>ROUND(SUMIFS(Z2M_2_445!$L:$L,Z2M_2_445!$E:$E,9102,Z2M_2_445!$C:$C,$D77)/1000,1)-P77</f>
        <v>0</v>
      </c>
    </row>
    <row r="78" spans="1:30" x14ac:dyDescent="0.3">
      <c r="A78" s="94">
        <f t="shared" si="15"/>
        <v>70</v>
      </c>
      <c r="B78" s="94" t="b">
        <f>ISERROR(VLOOKUP(D78,КПКВ00!A:B,1,FALSE))</f>
        <v>1</v>
      </c>
      <c r="C78" s="94">
        <f t="shared" si="16"/>
        <v>0</v>
      </c>
      <c r="D78" s="94">
        <f>INDEX(КПКВ_1!D:E,A78,1)</f>
        <v>7130</v>
      </c>
      <c r="E78" s="97" t="str">
        <f>INDEX(КПКВ_1!D:E,A78,2)</f>
        <v>Здійснення заходів із землеустрою</v>
      </c>
      <c r="F78" s="98">
        <f t="shared" si="17"/>
        <v>7130</v>
      </c>
      <c r="G78" s="99">
        <f t="shared" si="11"/>
        <v>295</v>
      </c>
      <c r="H78" s="100">
        <f>ROUND(SUMIF(зф!$C:$C,$D78,зф!$E:$E)/1000,1)</f>
        <v>295</v>
      </c>
      <c r="I78" s="100">
        <f>ROUND(SUMIF(сф!$C:$C,$D78,сф!$E:$E)/1000,1)</f>
        <v>0</v>
      </c>
      <c r="J78" s="99">
        <f t="shared" si="12"/>
        <v>67.3</v>
      </c>
      <c r="K78" s="100">
        <f>ROUND(SUMIF(зф!$C:$C,$D78,зф!$F:$F)/1000,1)</f>
        <v>67.3</v>
      </c>
      <c r="L78" s="100">
        <f>ROUND(SUMIF(сф!$C:$C,$D78,сф!$F:$F)/1000,1)</f>
        <v>0</v>
      </c>
      <c r="M78" s="99">
        <f>ROUND(SUMIF(зф!$C:$C,$D78,зф!$G:$G)/1000,1)</f>
        <v>67.3</v>
      </c>
      <c r="N78" s="99">
        <f t="shared" si="13"/>
        <v>52.3</v>
      </c>
      <c r="O78" s="100">
        <f>ROUND(SUMIF(зф!$C:$C,$D78,зф!$J:$J)/1000,1)</f>
        <v>52.3</v>
      </c>
      <c r="P78" s="100">
        <f>ROUND(SUMIF(сф!$C:$C,$D78,сф!$J:$J)/1000,1)</f>
        <v>0</v>
      </c>
      <c r="Q78" s="101">
        <f t="shared" si="18"/>
        <v>77.711738484398225</v>
      </c>
      <c r="R78" s="101">
        <f t="shared" si="19"/>
        <v>77.711738484398225</v>
      </c>
      <c r="S78" s="101">
        <f t="shared" si="20"/>
        <v>0</v>
      </c>
      <c r="T78" s="107">
        <f t="shared" si="14"/>
        <v>1051.9234769687962</v>
      </c>
      <c r="Y78" s="87">
        <f>ROUND(SUMIFS(Z2M_2_445!$G:$G,Z2M_2_445!$E:$E,9102,Z2M_2_445!$C:$C,$D78)/1000,1)-K78</f>
        <v>0</v>
      </c>
      <c r="Z78" s="87">
        <f>IF(LEFT(TEXT(D78,"0000"),1)=9,ROUND(SUMIFS(Z2M_2_445!$J:$J,Z2M_2_445!$E:$E,9102,Z2M_2_445!$C:$C,$D78)/1000,1)-L78,ROUND(SUMIFS(Z2M_2_445!$K:$K,Z2M_2_445!$E:$E,9102,Z2M_2_445!$C:$C,$D78)/1000,1)-L78)</f>
        <v>0</v>
      </c>
      <c r="AA78" s="87"/>
      <c r="AB78" s="87"/>
      <c r="AC78" s="87">
        <f>ROUND(SUMIFS(Z2M_2_445!$I:$I,Z2M_2_445!$E:$E,9102,Z2M_2_445!$C:$C,$D78)/1000,1)-O78</f>
        <v>0</v>
      </c>
      <c r="AD78" s="87">
        <f>ROUND(SUMIFS(Z2M_2_445!$L:$L,Z2M_2_445!$E:$E,9102,Z2M_2_445!$C:$C,$D78)/1000,1)-P78</f>
        <v>0</v>
      </c>
    </row>
    <row r="79" spans="1:30" x14ac:dyDescent="0.3">
      <c r="A79" s="94">
        <f t="shared" si="15"/>
        <v>71</v>
      </c>
      <c r="B79" s="94" t="b">
        <f>ISERROR(VLOOKUP(D79,КПКВ00!A:B,1,FALSE))</f>
        <v>1</v>
      </c>
      <c r="C79" s="94">
        <f t="shared" si="16"/>
        <v>0</v>
      </c>
      <c r="D79" s="94">
        <f>INDEX(КПКВ_1!D:E,A79,1)</f>
        <v>7310</v>
      </c>
      <c r="E79" s="97" t="str">
        <f>INDEX(КПКВ_1!D:E,A79,2)</f>
        <v>Будівництво об`єктів житлово-комунального господарства</v>
      </c>
      <c r="F79" s="98">
        <f t="shared" si="17"/>
        <v>7310</v>
      </c>
      <c r="G79" s="99">
        <f t="shared" si="11"/>
        <v>428.9</v>
      </c>
      <c r="H79" s="100">
        <f>ROUND(SUMIF(зф!$C:$C,$D79,зф!$E:$E)/1000,1)</f>
        <v>0</v>
      </c>
      <c r="I79" s="100">
        <f>ROUND(SUMIF(сф!$C:$C,$D79,сф!$E:$E)/1000,1)</f>
        <v>428.9</v>
      </c>
      <c r="J79" s="99">
        <f t="shared" si="12"/>
        <v>929</v>
      </c>
      <c r="K79" s="100">
        <f>ROUND(SUMIF(зф!$C:$C,$D79,зф!$F:$F)/1000,1)</f>
        <v>0</v>
      </c>
      <c r="L79" s="100">
        <f>ROUND(SUMIF(сф!$C:$C,$D79,сф!$F:$F)/1000,1)-0.1</f>
        <v>929</v>
      </c>
      <c r="M79" s="99">
        <f>ROUND(SUMIF(зф!$C:$C,$D79,зф!$G:$G)/1000,1)</f>
        <v>0</v>
      </c>
      <c r="N79" s="99">
        <f t="shared" si="13"/>
        <v>916</v>
      </c>
      <c r="O79" s="100">
        <f>ROUND(SUMIF(зф!$C:$C,$D79,зф!$J:$J)/1000,1)</f>
        <v>0</v>
      </c>
      <c r="P79" s="100">
        <f>ROUND(SUMIF(сф!$C:$C,$D79,сф!$J:$J)/1000,1)</f>
        <v>916</v>
      </c>
      <c r="Q79" s="101">
        <f t="shared" si="18"/>
        <v>98.600645855758884</v>
      </c>
      <c r="R79" s="101">
        <f t="shared" si="19"/>
        <v>0</v>
      </c>
      <c r="S79" s="101">
        <f t="shared" si="20"/>
        <v>98.600645855758884</v>
      </c>
      <c r="T79" s="107">
        <f t="shared" si="14"/>
        <v>4745.0012917115173</v>
      </c>
      <c r="Y79" s="87">
        <f>ROUND(SUMIFS(Z2M_2_445!$G:$G,Z2M_2_445!$E:$E,9102,Z2M_2_445!$C:$C,$D79)/1000,1)-K79</f>
        <v>0</v>
      </c>
      <c r="Z79" s="87">
        <f>IF(LEFT(TEXT(D79,"0000"),1)=9,ROUND(SUMIFS(Z2M_2_445!$J:$J,Z2M_2_445!$E:$E,9102,Z2M_2_445!$C:$C,$D79)/1000,1)-L79,ROUND(SUMIFS(Z2M_2_445!$K:$K,Z2M_2_445!$E:$E,9102,Z2M_2_445!$C:$C,$D79)/1000,1)-L79)</f>
        <v>0.10000000000002274</v>
      </c>
      <c r="AA79" s="87"/>
      <c r="AB79" s="87"/>
      <c r="AC79" s="87">
        <f>ROUND(SUMIFS(Z2M_2_445!$I:$I,Z2M_2_445!$E:$E,9102,Z2M_2_445!$C:$C,$D79)/1000,1)-O79</f>
        <v>0</v>
      </c>
      <c r="AD79" s="87">
        <f>ROUND(SUMIFS(Z2M_2_445!$L:$L,Z2M_2_445!$E:$E,9102,Z2M_2_445!$C:$C,$D79)/1000,1)-P79</f>
        <v>0</v>
      </c>
    </row>
    <row r="80" spans="1:30" x14ac:dyDescent="0.3">
      <c r="A80" s="94">
        <f t="shared" si="15"/>
        <v>72</v>
      </c>
      <c r="B80" s="94" t="b">
        <f>ISERROR(VLOOKUP(D80,КПКВ00!A:B,1,FALSE))</f>
        <v>1</v>
      </c>
      <c r="C80" s="94">
        <f t="shared" si="16"/>
        <v>0</v>
      </c>
      <c r="D80" s="94">
        <f>INDEX(КПКВ_1!D:E,A80,1)</f>
        <v>7321</v>
      </c>
      <c r="E80" s="97" t="str">
        <f>INDEX(КПКВ_1!D:E,A80,2)</f>
        <v>Будівництво освітніх установ та закладів</v>
      </c>
      <c r="F80" s="98">
        <f t="shared" si="17"/>
        <v>7321</v>
      </c>
      <c r="G80" s="99">
        <f t="shared" si="11"/>
        <v>0</v>
      </c>
      <c r="H80" s="100">
        <f>ROUND(SUMIF(зф!$C:$C,$D80,зф!$E:$E)/1000,1)</f>
        <v>0</v>
      </c>
      <c r="I80" s="100">
        <f>ROUND(SUMIF(сф!$C:$C,$D80,сф!$E:$E)/1000,1)</f>
        <v>0</v>
      </c>
      <c r="J80" s="99">
        <f t="shared" si="12"/>
        <v>57.6</v>
      </c>
      <c r="K80" s="100">
        <f>ROUND(SUMIF(зф!$C:$C,$D80,зф!$F:$F)/1000,1)</f>
        <v>0</v>
      </c>
      <c r="L80" s="100">
        <f>ROUND(SUMIF(сф!$C:$C,$D80,сф!$F:$F)/1000,1)</f>
        <v>57.6</v>
      </c>
      <c r="M80" s="99">
        <f>ROUND(SUMIF(зф!$C:$C,$D80,зф!$G:$G)/1000,1)</f>
        <v>0</v>
      </c>
      <c r="N80" s="99">
        <f t="shared" si="13"/>
        <v>57.6</v>
      </c>
      <c r="O80" s="100">
        <f>ROUND(SUMIF(зф!$C:$C,$D80,зф!$J:$J)/1000,1)</f>
        <v>0</v>
      </c>
      <c r="P80" s="100">
        <f>ROUND(SUMIF(сф!$C:$C,$D80,сф!$J:$J)/1000,1)</f>
        <v>57.6</v>
      </c>
      <c r="Q80" s="101">
        <f t="shared" si="18"/>
        <v>99.999999999999986</v>
      </c>
      <c r="R80" s="101">
        <f t="shared" si="19"/>
        <v>0</v>
      </c>
      <c r="S80" s="101">
        <f t="shared" si="20"/>
        <v>99.999999999999986</v>
      </c>
      <c r="T80" s="107">
        <f t="shared" si="14"/>
        <v>430.4</v>
      </c>
      <c r="Y80" s="87">
        <f>ROUND(SUMIFS(Z2M_2_445!$G:$G,Z2M_2_445!$E:$E,9102,Z2M_2_445!$C:$C,$D80)/1000,1)-K80</f>
        <v>0</v>
      </c>
      <c r="Z80" s="87">
        <f>IF(LEFT(TEXT(D80,"0000"),1)=9,ROUND(SUMIFS(Z2M_2_445!$J:$J,Z2M_2_445!$E:$E,9102,Z2M_2_445!$C:$C,$D80)/1000,1)-L80,ROUND(SUMIFS(Z2M_2_445!$K:$K,Z2M_2_445!$E:$E,9102,Z2M_2_445!$C:$C,$D80)/1000,1)-L80)</f>
        <v>0</v>
      </c>
      <c r="AA80" s="87"/>
      <c r="AB80" s="87"/>
      <c r="AC80" s="87">
        <f>ROUND(SUMIFS(Z2M_2_445!$I:$I,Z2M_2_445!$E:$E,9102,Z2M_2_445!$C:$C,$D80)/1000,1)-O80</f>
        <v>0</v>
      </c>
      <c r="AD80" s="87">
        <f>ROUND(SUMIFS(Z2M_2_445!$L:$L,Z2M_2_445!$E:$E,9102,Z2M_2_445!$C:$C,$D80)/1000,1)-P80</f>
        <v>0</v>
      </c>
    </row>
    <row r="81" spans="1:30" ht="28.8" x14ac:dyDescent="0.3">
      <c r="A81" s="94">
        <f t="shared" si="15"/>
        <v>73</v>
      </c>
      <c r="B81" s="94" t="b">
        <f>ISERROR(VLOOKUP(D81,КПКВ00!A:B,1,FALSE))</f>
        <v>1</v>
      </c>
      <c r="C81" s="94">
        <f t="shared" si="16"/>
        <v>0</v>
      </c>
      <c r="D81" s="94">
        <f>INDEX(КПКВ_1!D:E,A81,1)</f>
        <v>7350</v>
      </c>
      <c r="E81" s="97" t="str">
        <f>INDEX(КПКВ_1!D:E,A81,2)</f>
        <v>Розроблення схем планування та забудови територій (містобудівної документації)</v>
      </c>
      <c r="F81" s="98">
        <f t="shared" si="17"/>
        <v>7350</v>
      </c>
      <c r="G81" s="99">
        <f t="shared" si="11"/>
        <v>180</v>
      </c>
      <c r="H81" s="100">
        <f>ROUND(SUMIF(зф!$C:$C,$D81,зф!$E:$E)/1000,1)</f>
        <v>0</v>
      </c>
      <c r="I81" s="100">
        <f>ROUND(SUMIF(сф!$C:$C,$D81,сф!$E:$E)/1000,1)</f>
        <v>180</v>
      </c>
      <c r="J81" s="99">
        <f t="shared" si="12"/>
        <v>209</v>
      </c>
      <c r="K81" s="100">
        <f>ROUND(SUMIF(зф!$C:$C,$D81,зф!$F:$F)/1000,1)</f>
        <v>0</v>
      </c>
      <c r="L81" s="100">
        <f>ROUND(SUMIF(сф!$C:$C,$D81,сф!$F:$F)/1000,1)</f>
        <v>209</v>
      </c>
      <c r="M81" s="99">
        <f>ROUND(SUMIF(зф!$C:$C,$D81,зф!$G:$G)/1000,1)</f>
        <v>0</v>
      </c>
      <c r="N81" s="99">
        <f t="shared" si="13"/>
        <v>209</v>
      </c>
      <c r="O81" s="100">
        <f>ROUND(SUMIF(зф!$C:$C,$D81,зф!$J:$J)/1000,1)</f>
        <v>0</v>
      </c>
      <c r="P81" s="100">
        <f>ROUND(SUMIF(сф!$C:$C,$D81,сф!$J:$J)/1000,1)</f>
        <v>209</v>
      </c>
      <c r="Q81" s="101">
        <f t="shared" si="18"/>
        <v>100</v>
      </c>
      <c r="R81" s="101">
        <f t="shared" si="19"/>
        <v>0</v>
      </c>
      <c r="S81" s="101">
        <f t="shared" si="20"/>
        <v>100</v>
      </c>
      <c r="T81" s="107">
        <f t="shared" si="14"/>
        <v>1396</v>
      </c>
      <c r="Y81" s="87">
        <f>ROUND(SUMIFS(Z2M_2_445!$G:$G,Z2M_2_445!$E:$E,9102,Z2M_2_445!$C:$C,$D81)/1000,1)-K81</f>
        <v>0</v>
      </c>
      <c r="Z81" s="87">
        <f>IF(LEFT(TEXT(D81,"0000"),1)=9,ROUND(SUMIFS(Z2M_2_445!$J:$J,Z2M_2_445!$E:$E,9102,Z2M_2_445!$C:$C,$D81)/1000,1)-L81,ROUND(SUMIFS(Z2M_2_445!$K:$K,Z2M_2_445!$E:$E,9102,Z2M_2_445!$C:$C,$D81)/1000,1)-L81)</f>
        <v>0</v>
      </c>
      <c r="AA81" s="87"/>
      <c r="AB81" s="87"/>
      <c r="AC81" s="87">
        <f>ROUND(SUMIFS(Z2M_2_445!$I:$I,Z2M_2_445!$E:$E,9102,Z2M_2_445!$C:$C,$D81)/1000,1)-O81</f>
        <v>0</v>
      </c>
      <c r="AD81" s="87">
        <f>ROUND(SUMIFS(Z2M_2_445!$L:$L,Z2M_2_445!$E:$E,9102,Z2M_2_445!$C:$C,$D81)/1000,1)-P81</f>
        <v>0</v>
      </c>
    </row>
    <row r="82" spans="1:30" ht="43.2" x14ac:dyDescent="0.3">
      <c r="A82" s="94">
        <f t="shared" si="15"/>
        <v>74</v>
      </c>
      <c r="B82" s="94" t="b">
        <f>ISERROR(VLOOKUP(D82,КПКВ00!A:B,1,FALSE))</f>
        <v>1</v>
      </c>
      <c r="C82" s="94">
        <f t="shared" si="16"/>
        <v>0</v>
      </c>
      <c r="D82" s="94">
        <f>INDEX(КПКВ_1!D:E,A82,1)</f>
        <v>7363</v>
      </c>
      <c r="E82" s="97" t="str">
        <f>INDEX(КПКВ_1!D:E,A82,2)</f>
        <v>Виконання інвестиційних проектів в рамках здійснення заходів щодо соціально-економічного розвитку окремих територій</v>
      </c>
      <c r="F82" s="98">
        <f t="shared" si="17"/>
        <v>7363</v>
      </c>
      <c r="G82" s="99">
        <f t="shared" si="11"/>
        <v>0</v>
      </c>
      <c r="H82" s="100">
        <f>ROUND(SUMIF(зф!$C:$C,$D82,зф!$E:$E)/1000,1)</f>
        <v>0</v>
      </c>
      <c r="I82" s="100">
        <f>ROUND(SUMIF(сф!$C:$C,$D82,сф!$E:$E)/1000,1)</f>
        <v>0</v>
      </c>
      <c r="J82" s="99">
        <f t="shared" si="12"/>
        <v>3313.7</v>
      </c>
      <c r="K82" s="100">
        <f>ROUND(SUMIF(зф!$C:$C,$D82,зф!$F:$F)/1000,1)</f>
        <v>0</v>
      </c>
      <c r="L82" s="100">
        <f>ROUND(SUMIF(сф!$C:$C,$D82,сф!$F:$F)/1000,1)</f>
        <v>3313.7</v>
      </c>
      <c r="M82" s="99">
        <f>ROUND(SUMIF(зф!$C:$C,$D82,зф!$G:$G)/1000,1)</f>
        <v>0</v>
      </c>
      <c r="N82" s="99">
        <f t="shared" si="13"/>
        <v>3075.2</v>
      </c>
      <c r="O82" s="100">
        <f>ROUND(SUMIF(зф!$C:$C,$D82,зф!$J:$J)/1000,1)</f>
        <v>0</v>
      </c>
      <c r="P82" s="100">
        <f>ROUND(SUMIF(сф!$C:$C,$D82,сф!$J:$J)/1000,1)</f>
        <v>3075.2</v>
      </c>
      <c r="Q82" s="101">
        <f t="shared" si="18"/>
        <v>92.802607357334693</v>
      </c>
      <c r="R82" s="101">
        <f t="shared" si="19"/>
        <v>0</v>
      </c>
      <c r="S82" s="101">
        <f t="shared" si="20"/>
        <v>92.802607357334693</v>
      </c>
      <c r="T82" s="107">
        <f t="shared" si="14"/>
        <v>12963.405214714669</v>
      </c>
      <c r="Y82" s="87">
        <f>ROUND(SUMIFS(Z2M_2_445!$G:$G,Z2M_2_445!$E:$E,9102,Z2M_2_445!$C:$C,$D82)/1000,1)-K82</f>
        <v>0</v>
      </c>
      <c r="Z82" s="87">
        <f>IF(LEFT(TEXT(D82,"0000"),1)=9,ROUND(SUMIFS(Z2M_2_445!$J:$J,Z2M_2_445!$E:$E,9102,Z2M_2_445!$C:$C,$D82)/1000,1)-L82,ROUND(SUMIFS(Z2M_2_445!$K:$K,Z2M_2_445!$E:$E,9102,Z2M_2_445!$C:$C,$D82)/1000,1)-L82)</f>
        <v>0</v>
      </c>
      <c r="AA82" s="87"/>
      <c r="AB82" s="87"/>
      <c r="AC82" s="87">
        <f>ROUND(SUMIFS(Z2M_2_445!$I:$I,Z2M_2_445!$E:$E,9102,Z2M_2_445!$C:$C,$D82)/1000,1)-O82</f>
        <v>0</v>
      </c>
      <c r="AD82" s="87">
        <f>ROUND(SUMIFS(Z2M_2_445!$L:$L,Z2M_2_445!$E:$E,9102,Z2M_2_445!$C:$C,$D82)/1000,1)-P82</f>
        <v>0</v>
      </c>
    </row>
    <row r="83" spans="1:30" ht="43.2" hidden="1" x14ac:dyDescent="0.3">
      <c r="A83" s="94">
        <f t="shared" si="15"/>
        <v>75</v>
      </c>
      <c r="B83" s="94" t="b">
        <f>ISERROR(VLOOKUP(D83,КПКВ00!A:B,1,FALSE))</f>
        <v>1</v>
      </c>
      <c r="C83" s="94">
        <f t="shared" si="16"/>
        <v>0</v>
      </c>
      <c r="D83" s="94">
        <f>INDEX(КПКВ_1!D:E,A83,1)</f>
        <v>7367</v>
      </c>
      <c r="E83" s="97" t="str">
        <f>INDEX(КПКВ_1!D:E,A83,2)</f>
        <v>Виконання інвестиційних проектів в рамках реалізації заходів, спрямованих на розвиток системи охорони здоров`я у сільській місцевості</v>
      </c>
      <c r="F83" s="98">
        <f t="shared" si="17"/>
        <v>7367</v>
      </c>
      <c r="G83" s="99">
        <f t="shared" si="11"/>
        <v>0</v>
      </c>
      <c r="H83" s="100">
        <f>ROUND(SUMIF(зф!$C:$C,$D83,зф!$E:$E)/1000,1)</f>
        <v>0</v>
      </c>
      <c r="I83" s="100">
        <f>ROUND(SUMIF(сф!$C:$C,$D83,сф!$E:$E)/1000,1)</f>
        <v>0</v>
      </c>
      <c r="J83" s="99">
        <f t="shared" si="12"/>
        <v>0</v>
      </c>
      <c r="K83" s="100">
        <f>ROUND(SUMIF(зф!$C:$C,$D83,зф!$F:$F)/1000,1)</f>
        <v>0</v>
      </c>
      <c r="L83" s="100">
        <f>ROUND(SUMIF(сф!$C:$C,$D83,сф!$F:$F)/1000,1)</f>
        <v>0</v>
      </c>
      <c r="M83" s="99">
        <f>ROUND(SUMIF(зф!$C:$C,$D83,зф!$G:$G)/1000,1)</f>
        <v>0</v>
      </c>
      <c r="N83" s="99">
        <f t="shared" si="13"/>
        <v>0</v>
      </c>
      <c r="O83" s="100">
        <f>ROUND(SUMIF(зф!$C:$C,$D83,зф!$J:$J)/1000,1)</f>
        <v>0</v>
      </c>
      <c r="P83" s="100">
        <f>ROUND(SUMIF(сф!$C:$C,$D83,сф!$J:$J)/1000,1)</f>
        <v>0</v>
      </c>
      <c r="Q83" s="101">
        <f t="shared" si="18"/>
        <v>0</v>
      </c>
      <c r="R83" s="101">
        <f t="shared" si="19"/>
        <v>0</v>
      </c>
      <c r="S83" s="101">
        <f t="shared" si="20"/>
        <v>0</v>
      </c>
      <c r="T83" s="107">
        <f t="shared" si="14"/>
        <v>0</v>
      </c>
      <c r="U83" s="117"/>
      <c r="V83" s="117"/>
      <c r="W83" s="117"/>
      <c r="X83" s="117"/>
      <c r="Y83" s="127">
        <f>ROUND(SUMIFS(Z2M_2_445!$G:$G,Z2M_2_445!$E:$E,9102,Z2M_2_445!$C:$C,$D83)/1000,1)-K83</f>
        <v>0</v>
      </c>
      <c r="Z83" s="127">
        <f>IF(LEFT(TEXT(D83,"0000"),1)=9,ROUND(SUMIFS(Z2M_2_445!$J:$J,Z2M_2_445!$E:$E,9102,Z2M_2_445!$C:$C,$D83)/1000,1)-L83,ROUND(SUMIFS(Z2M_2_445!$K:$K,Z2M_2_445!$E:$E,9102,Z2M_2_445!$C:$C,$D83)/1000,1)-L83)</f>
        <v>0</v>
      </c>
      <c r="AA83" s="127"/>
      <c r="AB83" s="127"/>
      <c r="AC83" s="127">
        <f>ROUND(SUMIFS(Z2M_2_445!$I:$I,Z2M_2_445!$E:$E,9102,Z2M_2_445!$C:$C,$D83)/1000,1)-O83</f>
        <v>0</v>
      </c>
      <c r="AD83" s="127">
        <f>ROUND(SUMIFS(Z2M_2_445!$L:$L,Z2M_2_445!$E:$E,9102,Z2M_2_445!$C:$C,$D83)/1000,1)-P83</f>
        <v>0</v>
      </c>
    </row>
    <row r="84" spans="1:30" ht="28.8" x14ac:dyDescent="0.3">
      <c r="A84" s="94">
        <f t="shared" si="15"/>
        <v>76</v>
      </c>
      <c r="B84" s="94" t="b">
        <f>ISERROR(VLOOKUP(D84,КПКВ00!A:B,1,FALSE))</f>
        <v>1</v>
      </c>
      <c r="C84" s="94">
        <f t="shared" si="16"/>
        <v>0</v>
      </c>
      <c r="D84" s="94">
        <f>INDEX(КПКВ_1!D:E,A84,1)</f>
        <v>7461</v>
      </c>
      <c r="E84" s="97" t="str">
        <f>INDEX(КПКВ_1!D:E,A84,2)</f>
        <v>Утримання та розвиток автомобільних доріг та дорожньої інфраструктури за рахунок коштів місцевого бюджету</v>
      </c>
      <c r="F84" s="98">
        <f t="shared" si="17"/>
        <v>7461</v>
      </c>
      <c r="G84" s="99">
        <f t="shared" si="11"/>
        <v>4982.8</v>
      </c>
      <c r="H84" s="100">
        <f>ROUND(SUMIF(зф!$C:$C,$D84,зф!$E:$E)/1000,1)</f>
        <v>1982.8</v>
      </c>
      <c r="I84" s="100">
        <f>ROUND(SUMIF(сф!$C:$C,$D84,сф!$E:$E)/1000,1)</f>
        <v>3000</v>
      </c>
      <c r="J84" s="99">
        <f t="shared" si="12"/>
        <v>4976.6000000000004</v>
      </c>
      <c r="K84" s="100">
        <f>ROUND(SUMIF(зф!$C:$C,$D84,зф!$F:$F)/1000,1)</f>
        <v>1176.5999999999999</v>
      </c>
      <c r="L84" s="100">
        <f>ROUND(SUMIF(сф!$C:$C,$D84,сф!$F:$F)/1000,1)</f>
        <v>3800</v>
      </c>
      <c r="M84" s="99">
        <f>ROUND(SUMIF(зф!$C:$C,$D84,зф!$G:$G)/1000,1)</f>
        <v>1176.5999999999999</v>
      </c>
      <c r="N84" s="99">
        <f t="shared" si="13"/>
        <v>4449.7</v>
      </c>
      <c r="O84" s="100">
        <f>ROUND(SUMIF(зф!$C:$C,$D84,зф!$J:$J)/1000,1)</f>
        <v>732</v>
      </c>
      <c r="P84" s="100">
        <f>ROUND(SUMIF(сф!$C:$C,$D84,сф!$J:$J)/1000,1)</f>
        <v>3717.7</v>
      </c>
      <c r="Q84" s="101">
        <f t="shared" si="18"/>
        <v>89.412450267250719</v>
      </c>
      <c r="R84" s="101">
        <f t="shared" si="19"/>
        <v>62.213156552779203</v>
      </c>
      <c r="S84" s="101">
        <f t="shared" si="20"/>
        <v>97.834210526315786</v>
      </c>
      <c r="T84" s="107">
        <f t="shared" si="14"/>
        <v>30244.259817346345</v>
      </c>
      <c r="U84" s="117"/>
      <c r="V84" s="117"/>
      <c r="W84" s="117"/>
      <c r="X84" s="117"/>
      <c r="Y84" s="127">
        <f>ROUND(SUMIFS(Z2M_2_445!$G:$G,Z2M_2_445!$E:$E,9102,Z2M_2_445!$C:$C,$D84)/1000,1)-K84</f>
        <v>0</v>
      </c>
      <c r="Z84" s="127">
        <f>IF(LEFT(TEXT(D84,"0000"),1)=9,ROUND(SUMIFS(Z2M_2_445!$J:$J,Z2M_2_445!$E:$E,9102,Z2M_2_445!$C:$C,$D84)/1000,1)-L84,ROUND(SUMIFS(Z2M_2_445!$K:$K,Z2M_2_445!$E:$E,9102,Z2M_2_445!$C:$C,$D84)/1000,1)-L84)</f>
        <v>0</v>
      </c>
      <c r="AA84" s="127"/>
      <c r="AB84" s="127"/>
      <c r="AC84" s="127">
        <f>ROUND(SUMIFS(Z2M_2_445!$I:$I,Z2M_2_445!$E:$E,9102,Z2M_2_445!$C:$C,$D84)/1000,1)-O84</f>
        <v>0</v>
      </c>
      <c r="AD84" s="127">
        <f>ROUND(SUMIFS(Z2M_2_445!$L:$L,Z2M_2_445!$E:$E,9102,Z2M_2_445!$C:$C,$D84)/1000,1)-P84</f>
        <v>0</v>
      </c>
    </row>
    <row r="85" spans="1:30" x14ac:dyDescent="0.3">
      <c r="A85" s="94">
        <f t="shared" si="15"/>
        <v>77</v>
      </c>
      <c r="B85" s="94" t="b">
        <f>ISERROR(VLOOKUP(D85,КПКВ00!A:B,1,FALSE))</f>
        <v>1</v>
      </c>
      <c r="C85" s="94">
        <f t="shared" si="16"/>
        <v>0</v>
      </c>
      <c r="D85" s="94">
        <f>INDEX(КПКВ_1!D:E,A85,1)</f>
        <v>7610</v>
      </c>
      <c r="E85" s="97" t="str">
        <f>INDEX(КПКВ_1!D:E,A85,2)</f>
        <v>Сприяння розвитку малого та середнього підприємництва</v>
      </c>
      <c r="F85" s="98">
        <f t="shared" si="17"/>
        <v>7610</v>
      </c>
      <c r="G85" s="99">
        <f t="shared" si="11"/>
        <v>75.400000000000006</v>
      </c>
      <c r="H85" s="100">
        <f>ROUND(SUMIF(зф!$C:$C,$D85,зф!$E:$E)/1000,1)</f>
        <v>75.400000000000006</v>
      </c>
      <c r="I85" s="100">
        <f>ROUND(SUMIF(сф!$C:$C,$D85,сф!$E:$E)/1000,1)</f>
        <v>0</v>
      </c>
      <c r="J85" s="99">
        <f t="shared" si="12"/>
        <v>148</v>
      </c>
      <c r="K85" s="100">
        <f>ROUND(SUMIF(зф!$C:$C,$D85,зф!$F:$F)/1000,1)</f>
        <v>148</v>
      </c>
      <c r="L85" s="100">
        <f>ROUND(SUMIF(сф!$C:$C,$D85,сф!$F:$F)/1000,1)</f>
        <v>0</v>
      </c>
      <c r="M85" s="99">
        <f>ROUND(SUMIF(зф!$C:$C,$D85,зф!$G:$G)/1000,1)</f>
        <v>148</v>
      </c>
      <c r="N85" s="99">
        <f t="shared" si="13"/>
        <v>148</v>
      </c>
      <c r="O85" s="100">
        <f>ROUND(SUMIF(зф!$C:$C,$D85,зф!$J:$J)/1000,1)</f>
        <v>148</v>
      </c>
      <c r="P85" s="100">
        <f>ROUND(SUMIF(сф!$C:$C,$D85,сф!$J:$J)/1000,1)</f>
        <v>0</v>
      </c>
      <c r="Q85" s="101">
        <f t="shared" si="18"/>
        <v>100</v>
      </c>
      <c r="R85" s="101">
        <f t="shared" si="19"/>
        <v>100</v>
      </c>
      <c r="S85" s="101">
        <f t="shared" si="20"/>
        <v>0</v>
      </c>
      <c r="T85" s="107">
        <f t="shared" si="14"/>
        <v>1090.8</v>
      </c>
      <c r="Y85" s="87">
        <f>ROUND(SUMIFS(Z2M_2_445!$G:$G,Z2M_2_445!$E:$E,9102,Z2M_2_445!$C:$C,$D85)/1000,1)-K85</f>
        <v>0</v>
      </c>
      <c r="Z85" s="87">
        <f>IF(LEFT(TEXT(D85,"0000"),1)=9,ROUND(SUMIFS(Z2M_2_445!$J:$J,Z2M_2_445!$E:$E,9102,Z2M_2_445!$C:$C,$D85)/1000,1)-L85,ROUND(SUMIFS(Z2M_2_445!$K:$K,Z2M_2_445!$E:$E,9102,Z2M_2_445!$C:$C,$D85)/1000,1)-L85)</f>
        <v>0</v>
      </c>
      <c r="AA85" s="87"/>
      <c r="AB85" s="87"/>
      <c r="AC85" s="87">
        <f>ROUND(SUMIFS(Z2M_2_445!$I:$I,Z2M_2_445!$E:$E,9102,Z2M_2_445!$C:$C,$D85)/1000,1)-O85</f>
        <v>0</v>
      </c>
      <c r="AD85" s="87">
        <f>ROUND(SUMIFS(Z2M_2_445!$L:$L,Z2M_2_445!$E:$E,9102,Z2M_2_445!$C:$C,$D85)/1000,1)-P85</f>
        <v>0</v>
      </c>
    </row>
    <row r="86" spans="1:30" hidden="1" x14ac:dyDescent="0.3">
      <c r="A86" s="94">
        <f t="shared" si="15"/>
        <v>78</v>
      </c>
      <c r="B86" s="94" t="b">
        <f>ISERROR(VLOOKUP(D86,КПКВ00!A:B,1,FALSE))</f>
        <v>1</v>
      </c>
      <c r="C86" s="94">
        <f t="shared" si="16"/>
        <v>0</v>
      </c>
      <c r="D86" s="94">
        <f>INDEX(КПКВ_1!D:E,A86,1)</f>
        <v>7670</v>
      </c>
      <c r="E86" s="97" t="str">
        <f>INDEX(КПКВ_1!D:E,A86,2)</f>
        <v>Внески до статутного капіталу суб`єктів господарювання</v>
      </c>
      <c r="F86" s="98">
        <f t="shared" si="17"/>
        <v>7670</v>
      </c>
      <c r="G86" s="99">
        <f t="shared" si="11"/>
        <v>0</v>
      </c>
      <c r="H86" s="100">
        <f>ROUND(SUMIF(зф!$C:$C,$D86,зф!$E:$E)/1000,1)</f>
        <v>0</v>
      </c>
      <c r="I86" s="100">
        <f>ROUND(SUMIF(сф!$C:$C,$D86,сф!$E:$E)/1000,1)</f>
        <v>0</v>
      </c>
      <c r="J86" s="99">
        <f t="shared" si="12"/>
        <v>0</v>
      </c>
      <c r="K86" s="100">
        <f>ROUND(SUMIF(зф!$C:$C,$D86,зф!$F:$F)/1000,1)</f>
        <v>0</v>
      </c>
      <c r="L86" s="100">
        <f>ROUND(SUMIF(сф!$C:$C,$D86,сф!$F:$F)/1000,1)</f>
        <v>0</v>
      </c>
      <c r="M86" s="99">
        <f>ROUND(SUMIF(зф!$C:$C,$D86,зф!$G:$G)/1000,1)</f>
        <v>0</v>
      </c>
      <c r="N86" s="99">
        <f t="shared" si="13"/>
        <v>0</v>
      </c>
      <c r="O86" s="100">
        <f>ROUND(SUMIF(зф!$C:$C,$D86,зф!$J:$J)/1000,1)</f>
        <v>0</v>
      </c>
      <c r="P86" s="100">
        <f>ROUND(SUMIF(сф!$C:$C,$D86,сф!$J:$J)/1000,1)</f>
        <v>0</v>
      </c>
      <c r="Q86" s="101">
        <f t="shared" si="18"/>
        <v>0</v>
      </c>
      <c r="R86" s="101">
        <f t="shared" si="19"/>
        <v>0</v>
      </c>
      <c r="S86" s="101">
        <f t="shared" si="20"/>
        <v>0</v>
      </c>
      <c r="T86" s="107">
        <f t="shared" si="14"/>
        <v>0</v>
      </c>
      <c r="Y86" s="87">
        <f>ROUND(SUMIFS(Z2M_2_445!$G:$G,Z2M_2_445!$E:$E,9102,Z2M_2_445!$C:$C,$D86)/1000,1)-K86</f>
        <v>0</v>
      </c>
      <c r="Z86" s="87">
        <f>IF(LEFT(TEXT(D86,"0000"),1)=9,ROUND(SUMIFS(Z2M_2_445!$J:$J,Z2M_2_445!$E:$E,9102,Z2M_2_445!$C:$C,$D86)/1000,1)-L86,ROUND(SUMIFS(Z2M_2_445!$K:$K,Z2M_2_445!$E:$E,9102,Z2M_2_445!$C:$C,$D86)/1000,1)-L86)</f>
        <v>0</v>
      </c>
      <c r="AA86" s="87"/>
      <c r="AB86" s="87"/>
      <c r="AC86" s="87">
        <f>ROUND(SUMIFS(Z2M_2_445!$I:$I,Z2M_2_445!$E:$E,9102,Z2M_2_445!$C:$C,$D86)/1000,1)-O86</f>
        <v>0</v>
      </c>
      <c r="AD86" s="87">
        <f>ROUND(SUMIFS(Z2M_2_445!$L:$L,Z2M_2_445!$E:$E,9102,Z2M_2_445!$C:$C,$D86)/1000,1)-P86</f>
        <v>0</v>
      </c>
    </row>
    <row r="87" spans="1:30" hidden="1" x14ac:dyDescent="0.3">
      <c r="A87" s="94">
        <f t="shared" si="15"/>
        <v>79</v>
      </c>
      <c r="B87" s="94" t="b">
        <f>ISERROR(VLOOKUP(D87,КПКВ00!A:B,1,FALSE))</f>
        <v>1</v>
      </c>
      <c r="C87" s="94">
        <f t="shared" si="16"/>
        <v>0</v>
      </c>
      <c r="D87" s="94">
        <f>INDEX(КПКВ_1!D:E,A87,1)</f>
        <v>7693</v>
      </c>
      <c r="E87" s="97" t="str">
        <f>INDEX(КПКВ_1!D:E,A87,2)</f>
        <v>Інші заходи, пов`язані з економічною діяльністю</v>
      </c>
      <c r="F87" s="98">
        <f t="shared" si="17"/>
        <v>7693</v>
      </c>
      <c r="G87" s="99">
        <f t="shared" si="11"/>
        <v>0</v>
      </c>
      <c r="H87" s="100">
        <f>ROUND(SUMIF(зф!$C:$C,$D87,зф!$E:$E)/1000,1)</f>
        <v>0</v>
      </c>
      <c r="I87" s="100">
        <f>ROUND(SUMIF(сф!$C:$C,$D87,сф!$E:$E)/1000,1)</f>
        <v>0</v>
      </c>
      <c r="J87" s="99">
        <f t="shared" si="12"/>
        <v>0</v>
      </c>
      <c r="K87" s="100">
        <f>ROUND(SUMIF(зф!$C:$C,$D87,зф!$F:$F)/1000,1)</f>
        <v>0</v>
      </c>
      <c r="L87" s="100">
        <f>ROUND(SUMIF(сф!$C:$C,$D87,сф!$F:$F)/1000,1)</f>
        <v>0</v>
      </c>
      <c r="M87" s="99">
        <f>ROUND(SUMIF(зф!$C:$C,$D87,зф!$G:$G)/1000,1)</f>
        <v>0</v>
      </c>
      <c r="N87" s="99">
        <f t="shared" si="13"/>
        <v>0</v>
      </c>
      <c r="O87" s="100">
        <f>ROUND(SUMIF(зф!$C:$C,$D87,зф!$J:$J)/1000,1)</f>
        <v>0</v>
      </c>
      <c r="P87" s="100">
        <f>ROUND(SUMIF(сф!$C:$C,$D87,сф!$J:$J)/1000,1)</f>
        <v>0</v>
      </c>
      <c r="Q87" s="101">
        <f t="shared" si="18"/>
        <v>0</v>
      </c>
      <c r="R87" s="101">
        <f t="shared" si="19"/>
        <v>0</v>
      </c>
      <c r="S87" s="101">
        <f t="shared" si="20"/>
        <v>0</v>
      </c>
      <c r="T87" s="107">
        <f t="shared" si="14"/>
        <v>0</v>
      </c>
      <c r="Y87" s="87">
        <f>ROUND(SUMIFS(Z2M_2_445!$G:$G,Z2M_2_445!$E:$E,9102,Z2M_2_445!$C:$C,$D87)/1000,1)-K87</f>
        <v>0</v>
      </c>
      <c r="Z87" s="87">
        <f>IF(LEFT(TEXT(D87,"0000"),1)=9,ROUND(SUMIFS(Z2M_2_445!$J:$J,Z2M_2_445!$E:$E,9102,Z2M_2_445!$C:$C,$D87)/1000,1)-L87,ROUND(SUMIFS(Z2M_2_445!$K:$K,Z2M_2_445!$E:$E,9102,Z2M_2_445!$C:$C,$D87)/1000,1)-L87)</f>
        <v>0</v>
      </c>
      <c r="AA87" s="87"/>
      <c r="AB87" s="87"/>
      <c r="AC87" s="87">
        <f>ROUND(SUMIFS(Z2M_2_445!$I:$I,Z2M_2_445!$E:$E,9102,Z2M_2_445!$C:$C,$D87)/1000,1)-O87</f>
        <v>0</v>
      </c>
      <c r="AD87" s="87">
        <f>ROUND(SUMIFS(Z2M_2_445!$L:$L,Z2M_2_445!$E:$E,9102,Z2M_2_445!$C:$C,$D87)/1000,1)-P87</f>
        <v>0</v>
      </c>
    </row>
    <row r="88" spans="1:30" x14ac:dyDescent="0.3">
      <c r="A88" s="94">
        <f t="shared" si="15"/>
        <v>80</v>
      </c>
      <c r="B88" s="94" t="b">
        <f>ISERROR(VLOOKUP(D88,КПКВ00!A:B,1,FALSE))</f>
        <v>0</v>
      </c>
      <c r="C88" s="94">
        <f t="shared" si="16"/>
        <v>1</v>
      </c>
      <c r="D88" s="94">
        <f>INDEX(КПКВ_1!D:E,A88,1)</f>
        <v>8000</v>
      </c>
      <c r="E88" s="97" t="str">
        <f>INDEX(КПКВ_1!D:E,A88,2)</f>
        <v>Інша діяльність</v>
      </c>
      <c r="F88" s="98">
        <f t="shared" si="17"/>
        <v>8000</v>
      </c>
      <c r="G88" s="99">
        <f t="shared" si="11"/>
        <v>331.8</v>
      </c>
      <c r="H88" s="100">
        <f>ROUND(SUMIF(зф!$C:$C,$D88,зф!$E:$E)/1000,1)</f>
        <v>328.5</v>
      </c>
      <c r="I88" s="100">
        <f>ROUND(SUMIF(сф!$C:$C,$D88,сф!$E:$E)/1000,1)</f>
        <v>3.3</v>
      </c>
      <c r="J88" s="99">
        <f t="shared" si="12"/>
        <v>358.6</v>
      </c>
      <c r="K88" s="100">
        <f>ROUND(SUMIF(зф!$C:$C,$D88,зф!$F:$F)/1000,1)</f>
        <v>307.5</v>
      </c>
      <c r="L88" s="100">
        <f>ROUND(SUMIF(сф!$C:$C,$D88,сф!$F:$F)/1000,1)</f>
        <v>51.1</v>
      </c>
      <c r="M88" s="99">
        <f>ROUND(SUMIF(зф!$C:$C,$D88,зф!$G:$G)/1000,1)</f>
        <v>307.5</v>
      </c>
      <c r="N88" s="99">
        <f t="shared" si="13"/>
        <v>179.60000000000002</v>
      </c>
      <c r="O88" s="100">
        <f>ROUND(SUMIF(зф!$C:$C,$D88,зф!$J:$J)/1000,1)</f>
        <v>155.30000000000001</v>
      </c>
      <c r="P88" s="100">
        <f>ROUND(SUMIF(сф!$C:$C,$D88,сф!$J:$J)/1000,1)</f>
        <v>24.3</v>
      </c>
      <c r="Q88" s="101">
        <f t="shared" si="18"/>
        <v>50.083658672615726</v>
      </c>
      <c r="R88" s="101">
        <f t="shared" si="19"/>
        <v>50.50406504065041</v>
      </c>
      <c r="S88" s="101">
        <f t="shared" si="20"/>
        <v>47.55381604696673</v>
      </c>
      <c r="T88" s="107">
        <f t="shared" si="14"/>
        <v>2195.6415397602327</v>
      </c>
      <c r="Y88" s="87">
        <f>ROUND(SUMIFS(Z2M_2_445!$G:$G,Z2M_2_445!$E:$E,9102,Z2M_2_445!$C:$C,$D88)/1000,1)-K88</f>
        <v>0</v>
      </c>
      <c r="Z88" s="87">
        <f>IF(LEFT(TEXT(D88,"0000"),1)=9,ROUND(SUMIFS(Z2M_2_445!$J:$J,Z2M_2_445!$E:$E,9102,Z2M_2_445!$C:$C,$D88)/1000,1)-L88,ROUND(SUMIFS(Z2M_2_445!$K:$K,Z2M_2_445!$E:$E,9102,Z2M_2_445!$C:$C,$D88)/1000,1)-L88)</f>
        <v>0</v>
      </c>
      <c r="AA88" s="87"/>
      <c r="AB88" s="87"/>
      <c r="AC88" s="87">
        <f>ROUND(SUMIFS(Z2M_2_445!$I:$I,Z2M_2_445!$E:$E,9102,Z2M_2_445!$C:$C,$D88)/1000,1)-O88</f>
        <v>0</v>
      </c>
      <c r="AD88" s="87">
        <f>ROUND(SUMIFS(Z2M_2_445!$L:$L,Z2M_2_445!$E:$E,9102,Z2M_2_445!$C:$C,$D88)/1000,1)-P88</f>
        <v>0</v>
      </c>
    </row>
    <row r="89" spans="1:30" ht="28.8" x14ac:dyDescent="0.3">
      <c r="A89" s="94">
        <f t="shared" si="15"/>
        <v>81</v>
      </c>
      <c r="B89" s="94" t="b">
        <f>ISERROR(VLOOKUP(D89,КПКВ00!A:B,1,FALSE))</f>
        <v>1</v>
      </c>
      <c r="C89" s="94">
        <f t="shared" si="16"/>
        <v>0</v>
      </c>
      <c r="D89" s="94">
        <f>INDEX(КПКВ_1!D:E,A89,1)</f>
        <v>8110</v>
      </c>
      <c r="E89" s="97" t="str">
        <f>INDEX(КПКВ_1!D:E,A89,2)</f>
        <v>Заходи із запобігання та ліквідації надзвичайних ситуацій та наслідків стихійного лиха</v>
      </c>
      <c r="F89" s="98">
        <f t="shared" si="17"/>
        <v>8110</v>
      </c>
      <c r="G89" s="99">
        <f t="shared" si="11"/>
        <v>0</v>
      </c>
      <c r="H89" s="100">
        <f>ROUND(SUMIF(зф!$C:$C,$D89,зф!$E:$E)/1000,1)</f>
        <v>0</v>
      </c>
      <c r="I89" s="100">
        <f>ROUND(SUMIF(сф!$C:$C,$D89,сф!$E:$E)/1000,1)</f>
        <v>0</v>
      </c>
      <c r="J89" s="99">
        <f t="shared" si="12"/>
        <v>155.30000000000001</v>
      </c>
      <c r="K89" s="100">
        <f>ROUND(SUMIF(зф!$C:$C,$D89,зф!$F:$F)/1000,1)</f>
        <v>155.30000000000001</v>
      </c>
      <c r="L89" s="100">
        <f>ROUND(SUMIF(сф!$C:$C,$D89,сф!$F:$F)/1000,1)</f>
        <v>0</v>
      </c>
      <c r="M89" s="99">
        <f>ROUND(SUMIF(зф!$C:$C,$D89,зф!$G:$G)/1000,1)</f>
        <v>155.30000000000001</v>
      </c>
      <c r="N89" s="99">
        <f t="shared" si="13"/>
        <v>155.30000000000001</v>
      </c>
      <c r="O89" s="100">
        <f>ROUND(SUMIF(зф!$C:$C,$D89,зф!$J:$J)/1000,1)</f>
        <v>155.30000000000001</v>
      </c>
      <c r="P89" s="100">
        <f>ROUND(SUMIF(сф!$C:$C,$D89,сф!$J:$J)/1000,1)</f>
        <v>0</v>
      </c>
      <c r="Q89" s="101">
        <f t="shared" si="18"/>
        <v>100</v>
      </c>
      <c r="R89" s="101">
        <f t="shared" si="19"/>
        <v>100</v>
      </c>
      <c r="S89" s="101">
        <f t="shared" si="20"/>
        <v>0</v>
      </c>
      <c r="T89" s="107">
        <f t="shared" si="14"/>
        <v>976.5</v>
      </c>
      <c r="Y89" s="87">
        <f>ROUND(SUMIFS(Z2M_2_445!$G:$G,Z2M_2_445!$E:$E,9102,Z2M_2_445!$C:$C,$D89)/1000,1)-K89</f>
        <v>0</v>
      </c>
      <c r="Z89" s="87">
        <f>IF(LEFT(TEXT(D89,"0000"),1)=9,ROUND(SUMIFS(Z2M_2_445!$J:$J,Z2M_2_445!$E:$E,9102,Z2M_2_445!$C:$C,$D89)/1000,1)-L89,ROUND(SUMIFS(Z2M_2_445!$K:$K,Z2M_2_445!$E:$E,9102,Z2M_2_445!$C:$C,$D89)/1000,1)-L89)</f>
        <v>0</v>
      </c>
      <c r="AA89" s="87"/>
      <c r="AB89" s="87"/>
      <c r="AC89" s="87">
        <f>ROUND(SUMIFS(Z2M_2_445!$I:$I,Z2M_2_445!$E:$E,9102,Z2M_2_445!$C:$C,$D89)/1000,1)-O89</f>
        <v>0</v>
      </c>
      <c r="AD89" s="87">
        <f>ROUND(SUMIFS(Z2M_2_445!$L:$L,Z2M_2_445!$E:$E,9102,Z2M_2_445!$C:$C,$D89)/1000,1)-P89</f>
        <v>0</v>
      </c>
    </row>
    <row r="90" spans="1:30" hidden="1" x14ac:dyDescent="0.3">
      <c r="A90" s="94">
        <f t="shared" si="15"/>
        <v>82</v>
      </c>
      <c r="B90" s="94" t="b">
        <f>ISERROR(VLOOKUP(D90,КПКВ00!A:B,1,FALSE))</f>
        <v>1</v>
      </c>
      <c r="C90" s="94">
        <f t="shared" si="16"/>
        <v>0</v>
      </c>
      <c r="D90" s="94">
        <f>INDEX(КПКВ_1!D:E,A90,1)</f>
        <v>8130</v>
      </c>
      <c r="E90" s="97" t="str">
        <f>INDEX(КПКВ_1!D:E,A90,2)</f>
        <v>Забезпечення діяльності місцевої пожежної охорони</v>
      </c>
      <c r="F90" s="98">
        <f t="shared" si="17"/>
        <v>8130</v>
      </c>
      <c r="G90" s="99">
        <f t="shared" si="11"/>
        <v>0</v>
      </c>
      <c r="H90" s="100">
        <f>ROUND(SUMIF(зф!$C:$C,$D90,зф!$E:$E)/1000,1)</f>
        <v>0</v>
      </c>
      <c r="I90" s="100">
        <f>ROUND(SUMIF(сф!$C:$C,$D90,сф!$E:$E)/1000,1)</f>
        <v>0</v>
      </c>
      <c r="J90" s="99">
        <f t="shared" si="12"/>
        <v>0</v>
      </c>
      <c r="K90" s="100">
        <f>ROUND(SUMIF(зф!$C:$C,$D90,зф!$F:$F)/1000,1)</f>
        <v>0</v>
      </c>
      <c r="L90" s="100">
        <f>ROUND(SUMIF(сф!$C:$C,$D90,сф!$F:$F)/1000,1)</f>
        <v>0</v>
      </c>
      <c r="M90" s="99">
        <f>ROUND(SUMIF(зф!$C:$C,$D90,зф!$G:$G)/1000,1)</f>
        <v>0</v>
      </c>
      <c r="N90" s="99">
        <f t="shared" si="13"/>
        <v>0</v>
      </c>
      <c r="O90" s="100">
        <f>ROUND(SUMIF(зф!$C:$C,$D90,зф!$J:$J)/1000,1)</f>
        <v>0</v>
      </c>
      <c r="P90" s="100">
        <f>ROUND(SUMIF(сф!$C:$C,$D90,сф!$J:$J)/1000,1)</f>
        <v>0</v>
      </c>
      <c r="Q90" s="101">
        <f t="shared" si="18"/>
        <v>0</v>
      </c>
      <c r="R90" s="101">
        <f t="shared" si="19"/>
        <v>0</v>
      </c>
      <c r="S90" s="101">
        <f t="shared" si="20"/>
        <v>0</v>
      </c>
      <c r="T90" s="107">
        <f t="shared" si="14"/>
        <v>0</v>
      </c>
      <c r="Y90" s="87">
        <f>ROUND(SUMIFS(Z2M_2_445!$G:$G,Z2M_2_445!$E:$E,9102,Z2M_2_445!$C:$C,$D90)/1000,1)-K90</f>
        <v>0</v>
      </c>
      <c r="Z90" s="87">
        <f>IF(LEFT(TEXT(D90,"0000"),1)=9,ROUND(SUMIFS(Z2M_2_445!$J:$J,Z2M_2_445!$E:$E,9102,Z2M_2_445!$C:$C,$D90)/1000,1)-L90,ROUND(SUMIFS(Z2M_2_445!$K:$K,Z2M_2_445!$E:$E,9102,Z2M_2_445!$C:$C,$D90)/1000,1)-L90)</f>
        <v>0</v>
      </c>
      <c r="AA90" s="87"/>
      <c r="AB90" s="87"/>
      <c r="AC90" s="87">
        <f>ROUND(SUMIFS(Z2M_2_445!$I:$I,Z2M_2_445!$E:$E,9102,Z2M_2_445!$C:$C,$D90)/1000,1)-O90</f>
        <v>0</v>
      </c>
      <c r="AD90" s="87">
        <f>ROUND(SUMIFS(Z2M_2_445!$L:$L,Z2M_2_445!$E:$E,9102,Z2M_2_445!$C:$C,$D90)/1000,1)-P90</f>
        <v>0</v>
      </c>
    </row>
    <row r="91" spans="1:30" x14ac:dyDescent="0.3">
      <c r="A91" s="94">
        <f t="shared" si="15"/>
        <v>83</v>
      </c>
      <c r="B91" s="94" t="b">
        <f>ISERROR(VLOOKUP(D91,КПКВ00!A:B,1,FALSE))</f>
        <v>1</v>
      </c>
      <c r="C91" s="94">
        <f t="shared" si="16"/>
        <v>0</v>
      </c>
      <c r="D91" s="94">
        <f>INDEX(КПКВ_1!D:E,A91,1)</f>
        <v>8340</v>
      </c>
      <c r="E91" s="97" t="str">
        <f>INDEX(КПКВ_1!D:E,A91,2)</f>
        <v>Природоохоронні заходи за рахунок цільових фондів</v>
      </c>
      <c r="F91" s="98">
        <f t="shared" si="17"/>
        <v>8340</v>
      </c>
      <c r="G91" s="99">
        <f t="shared" si="11"/>
        <v>3.3</v>
      </c>
      <c r="H91" s="100">
        <f>ROUND(SUMIF(зф!$C:$C,$D91,зф!$E:$E)/1000,1)</f>
        <v>0</v>
      </c>
      <c r="I91" s="100">
        <f>ROUND(SUMIF(сф!$C:$C,$D91,сф!$E:$E)/1000,1)</f>
        <v>3.3</v>
      </c>
      <c r="J91" s="99">
        <f t="shared" si="12"/>
        <v>51.1</v>
      </c>
      <c r="K91" s="100">
        <f>ROUND(SUMIF(зф!$C:$C,$D91,зф!$F:$F)/1000,1)</f>
        <v>0</v>
      </c>
      <c r="L91" s="100">
        <f>ROUND(SUMIF(сф!$C:$C,$D91,сф!$F:$F)/1000,1)</f>
        <v>51.1</v>
      </c>
      <c r="M91" s="99">
        <f>ROUND(SUMIF(зф!$C:$C,$D91,зф!$G:$G)/1000,1)</f>
        <v>0</v>
      </c>
      <c r="N91" s="99">
        <f t="shared" si="13"/>
        <v>24.3</v>
      </c>
      <c r="O91" s="100">
        <f>ROUND(SUMIF(зф!$C:$C,$D91,зф!$J:$J)/1000,1)</f>
        <v>0</v>
      </c>
      <c r="P91" s="100">
        <f>ROUND(SUMIF(сф!$C:$C,$D91,сф!$J:$J)/1000,1)</f>
        <v>24.3</v>
      </c>
      <c r="Q91" s="101">
        <f t="shared" si="18"/>
        <v>47.55381604696673</v>
      </c>
      <c r="R91" s="101">
        <f t="shared" si="19"/>
        <v>0</v>
      </c>
      <c r="S91" s="101">
        <f t="shared" si="20"/>
        <v>47.55381604696673</v>
      </c>
      <c r="T91" s="107">
        <f t="shared" si="14"/>
        <v>252.50763209393352</v>
      </c>
      <c r="Y91" s="87">
        <f>ROUND(SUMIFS(Z2M_2_445!$G:$G,Z2M_2_445!$E:$E,9102,Z2M_2_445!$C:$C,$D91)/1000,1)-K91</f>
        <v>0</v>
      </c>
      <c r="Z91" s="87">
        <f>IF(LEFT(TEXT(D91,"0000"),1)=9,ROUND(SUMIFS(Z2M_2_445!$J:$J,Z2M_2_445!$E:$E,9102,Z2M_2_445!$C:$C,$D91)/1000,1)-L91,ROUND(SUMIFS(Z2M_2_445!$K:$K,Z2M_2_445!$E:$E,9102,Z2M_2_445!$C:$C,$D91)/1000,1)-L91)</f>
        <v>0</v>
      </c>
      <c r="AA91" s="87"/>
      <c r="AB91" s="87"/>
      <c r="AC91" s="87">
        <f>ROUND(SUMIFS(Z2M_2_445!$I:$I,Z2M_2_445!$E:$E,9102,Z2M_2_445!$C:$C,$D91)/1000,1)-O91</f>
        <v>0</v>
      </c>
      <c r="AD91" s="87">
        <f>ROUND(SUMIFS(Z2M_2_445!$L:$L,Z2M_2_445!$E:$E,9102,Z2M_2_445!$C:$C,$D91)/1000,1)-P91</f>
        <v>0</v>
      </c>
    </row>
    <row r="92" spans="1:30" hidden="1" x14ac:dyDescent="0.3">
      <c r="A92" s="94">
        <f t="shared" si="15"/>
        <v>84</v>
      </c>
      <c r="B92" s="94" t="b">
        <f>ISERROR(VLOOKUP(D92,КПКВ00!A:B,1,FALSE))</f>
        <v>1</v>
      </c>
      <c r="C92" s="94">
        <f t="shared" si="16"/>
        <v>0</v>
      </c>
      <c r="D92" s="94">
        <f>INDEX(КПКВ_1!D:E,A92,1)</f>
        <v>8410</v>
      </c>
      <c r="E92" s="97" t="str">
        <f>INDEX(КПКВ_1!D:E,A92,2)</f>
        <v>Фінансова підтримка засобів масової інформації</v>
      </c>
      <c r="F92" s="98">
        <f t="shared" si="17"/>
        <v>8410</v>
      </c>
      <c r="G92" s="99">
        <f t="shared" si="11"/>
        <v>0</v>
      </c>
      <c r="H92" s="100">
        <f>ROUND(SUMIF(зф!$C:$C,$D92,зф!$E:$E)/1000,1)</f>
        <v>0</v>
      </c>
      <c r="I92" s="100">
        <f>ROUND(SUMIF(сф!$C:$C,$D92,сф!$E:$E)/1000,1)</f>
        <v>0</v>
      </c>
      <c r="J92" s="99">
        <f t="shared" si="12"/>
        <v>0</v>
      </c>
      <c r="K92" s="100">
        <f>ROUND(SUMIF(зф!$C:$C,$D92,зф!$F:$F)/1000,1)</f>
        <v>0</v>
      </c>
      <c r="L92" s="100">
        <f>ROUND(SUMIF(сф!$C:$C,$D92,сф!$F:$F)/1000,1)</f>
        <v>0</v>
      </c>
      <c r="M92" s="99">
        <f>ROUND(SUMIF(зф!$C:$C,$D92,зф!$G:$G)/1000,1)</f>
        <v>0</v>
      </c>
      <c r="N92" s="99">
        <f t="shared" si="13"/>
        <v>0</v>
      </c>
      <c r="O92" s="100">
        <f>ROUND(SUMIF(зф!$C:$C,$D92,зф!$J:$J)/1000,1)</f>
        <v>0</v>
      </c>
      <c r="P92" s="100">
        <f>ROUND(SUMIF(сф!$C:$C,$D92,сф!$J:$J)/1000,1)</f>
        <v>0</v>
      </c>
      <c r="Q92" s="101">
        <f t="shared" si="18"/>
        <v>0</v>
      </c>
      <c r="R92" s="101">
        <f t="shared" si="19"/>
        <v>0</v>
      </c>
      <c r="S92" s="101">
        <f t="shared" si="20"/>
        <v>0</v>
      </c>
      <c r="T92" s="107">
        <f t="shared" si="14"/>
        <v>0</v>
      </c>
      <c r="Y92" s="87">
        <f>ROUND(SUMIFS(Z2M_2_445!$G:$G,Z2M_2_445!$E:$E,9102,Z2M_2_445!$C:$C,$D92)/1000,1)-K92</f>
        <v>0</v>
      </c>
      <c r="Z92" s="87">
        <f>IF(LEFT(TEXT(D92,"0000"),1)=9,ROUND(SUMIFS(Z2M_2_445!$J:$J,Z2M_2_445!$E:$E,9102,Z2M_2_445!$C:$C,$D92)/1000,1)-L92,ROUND(SUMIFS(Z2M_2_445!$K:$K,Z2M_2_445!$E:$E,9102,Z2M_2_445!$C:$C,$D92)/1000,1)-L92)</f>
        <v>0</v>
      </c>
      <c r="AA92" s="87"/>
      <c r="AB92" s="87"/>
      <c r="AC92" s="87">
        <f>ROUND(SUMIFS(Z2M_2_445!$I:$I,Z2M_2_445!$E:$E,9102,Z2M_2_445!$C:$C,$D92)/1000,1)-O92</f>
        <v>0</v>
      </c>
      <c r="AD92" s="87">
        <f>ROUND(SUMIFS(Z2M_2_445!$L:$L,Z2M_2_445!$E:$E,9102,Z2M_2_445!$C:$C,$D92)/1000,1)-P92</f>
        <v>0</v>
      </c>
    </row>
    <row r="93" spans="1:30" x14ac:dyDescent="0.3">
      <c r="A93" s="94">
        <f t="shared" si="15"/>
        <v>85</v>
      </c>
      <c r="B93" s="94" t="b">
        <f>ISERROR(VLOOKUP(D93,КПКВ00!A:B,1,FALSE))</f>
        <v>1</v>
      </c>
      <c r="C93" s="94">
        <f t="shared" si="16"/>
        <v>0</v>
      </c>
      <c r="D93" s="94">
        <f>INDEX(КПКВ_1!D:E,A93,1)</f>
        <v>8700</v>
      </c>
      <c r="E93" s="97" t="str">
        <f>INDEX(КПКВ_1!D:E,A93,2)</f>
        <v>Резервний фонд</v>
      </c>
      <c r="F93" s="98">
        <f t="shared" si="17"/>
        <v>8700</v>
      </c>
      <c r="G93" s="99">
        <f t="shared" si="11"/>
        <v>328.5</v>
      </c>
      <c r="H93" s="100">
        <f>ROUND(SUMIF(зф!$C:$C,$D93,зф!$E:$E)/1000,1)</f>
        <v>328.5</v>
      </c>
      <c r="I93" s="100">
        <f>ROUND(SUMIF(сф!$C:$C,$D93,сф!$E:$E)/1000,1)</f>
        <v>0</v>
      </c>
      <c r="J93" s="99">
        <f t="shared" si="12"/>
        <v>152.19999999999999</v>
      </c>
      <c r="K93" s="100">
        <f>ROUND(SUMIF(зф!$C:$C,$D93,зф!$F:$F)/1000,1)</f>
        <v>152.19999999999999</v>
      </c>
      <c r="L93" s="100">
        <f>ROUND(SUMIF(сф!$C:$C,$D93,сф!$F:$F)/1000,1)</f>
        <v>0</v>
      </c>
      <c r="M93" s="99">
        <f>ROUND(SUMIF(зф!$C:$C,$D93,зф!$G:$G)/1000,1)</f>
        <v>152.19999999999999</v>
      </c>
      <c r="N93" s="99">
        <f t="shared" si="13"/>
        <v>0</v>
      </c>
      <c r="O93" s="100">
        <f>ROUND(SUMIF(зф!$C:$C,$D93,зф!$J:$J)/1000,1)</f>
        <v>0</v>
      </c>
      <c r="P93" s="100">
        <f>ROUND(SUMIF(сф!$C:$C,$D93,сф!$J:$J)/1000,1)</f>
        <v>0</v>
      </c>
      <c r="Q93" s="101">
        <f t="shared" si="18"/>
        <v>0</v>
      </c>
      <c r="R93" s="101">
        <f t="shared" si="19"/>
        <v>0</v>
      </c>
      <c r="S93" s="101">
        <f t="shared" si="20"/>
        <v>0</v>
      </c>
      <c r="T93" s="107">
        <f t="shared" si="14"/>
        <v>1113.6000000000001</v>
      </c>
      <c r="Y93" s="87">
        <f>ROUND(SUMIFS(Z2M_2_445!$G:$G,Z2M_2_445!$E:$E,9102,Z2M_2_445!$C:$C,$D93)/1000,1)-K93</f>
        <v>0</v>
      </c>
      <c r="Z93" s="87">
        <f>IF(LEFT(TEXT(D93,"0000"),1)=9,ROUND(SUMIFS(Z2M_2_445!$J:$J,Z2M_2_445!$E:$E,9102,Z2M_2_445!$C:$C,$D93)/1000,1)-L93,ROUND(SUMIFS(Z2M_2_445!$K:$K,Z2M_2_445!$E:$E,9102,Z2M_2_445!$C:$C,$D93)/1000,1)-L93)</f>
        <v>0</v>
      </c>
      <c r="AA93" s="87"/>
      <c r="AB93" s="87"/>
      <c r="AC93" s="87">
        <f>ROUND(SUMIFS(Z2M_2_445!$I:$I,Z2M_2_445!$E:$E,9102,Z2M_2_445!$C:$C,$D93)/1000,1)-O93</f>
        <v>0</v>
      </c>
      <c r="AD93" s="87">
        <f>ROUND(SUMIFS(Z2M_2_445!$L:$L,Z2M_2_445!$E:$E,9102,Z2M_2_445!$C:$C,$D93)/1000,1)-P93</f>
        <v>0</v>
      </c>
    </row>
    <row r="94" spans="1:30" hidden="1" x14ac:dyDescent="0.3">
      <c r="A94" s="94">
        <f t="shared" si="15"/>
        <v>86</v>
      </c>
      <c r="B94" s="94" t="b">
        <f>ISERROR(VLOOKUP(D94,КПКВ00!A:B,1,FALSE))</f>
        <v>1</v>
      </c>
      <c r="C94" s="94">
        <f t="shared" si="16"/>
        <v>0</v>
      </c>
      <c r="D94" s="94" t="e">
        <f>INDEX(КПКВ_1!D:E,A94,1)</f>
        <v>#N/A</v>
      </c>
      <c r="E94" s="97" t="e">
        <f>INDEX(КПКВ_1!D:E,A94,2)</f>
        <v>#N/A</v>
      </c>
      <c r="F94" s="98" t="e">
        <f t="shared" si="17"/>
        <v>#N/A</v>
      </c>
      <c r="G94" s="99">
        <f t="shared" si="11"/>
        <v>0</v>
      </c>
      <c r="H94" s="100">
        <f>ROUND(SUMIF(зф!$C:$C,$D94,зф!$E:$E)/1000,1)</f>
        <v>0</v>
      </c>
      <c r="I94" s="100">
        <f>ROUND(SUMIF(сф!$C:$C,$D94,сф!$E:$E)/1000,1)</f>
        <v>0</v>
      </c>
      <c r="J94" s="99">
        <f t="shared" si="12"/>
        <v>0</v>
      </c>
      <c r="K94" s="100">
        <f>ROUND(SUMIF(зф!$C:$C,$D94,зф!$F:$F)/1000,1)</f>
        <v>0</v>
      </c>
      <c r="L94" s="100">
        <f>ROUND(SUMIF(сф!$C:$C,$D94,сф!$F:$F)/1000,1)</f>
        <v>0</v>
      </c>
      <c r="M94" s="99">
        <f>ROUND(SUMIF(зф!$C:$C,$D94,зф!$G:$G)/1000,1)</f>
        <v>0</v>
      </c>
      <c r="N94" s="99">
        <f t="shared" si="13"/>
        <v>0</v>
      </c>
      <c r="O94" s="100">
        <f>ROUND(SUMIF(зф!$C:$C,$D94,зф!$J:$J)/1000,1)</f>
        <v>0</v>
      </c>
      <c r="P94" s="100">
        <f>ROUND(SUMIF(сф!$C:$C,$D94,сф!$J:$J)/1000,1)</f>
        <v>0</v>
      </c>
      <c r="Q94" s="101">
        <f t="shared" si="18"/>
        <v>0</v>
      </c>
      <c r="R94" s="101">
        <f t="shared" si="19"/>
        <v>0</v>
      </c>
      <c r="S94" s="101">
        <f t="shared" si="20"/>
        <v>0</v>
      </c>
      <c r="T94" s="107">
        <f t="shared" si="14"/>
        <v>0</v>
      </c>
      <c r="Y94" s="87">
        <f>ROUND(SUMIFS(Z2M_2_445!$G:$G,Z2M_2_445!$E:$E,9102,Z2M_2_445!$C:$C,$D94)/1000,1)-K94</f>
        <v>0</v>
      </c>
      <c r="Z94" s="87" t="e">
        <f>IF(LEFT(TEXT(D94,"0000"),1)=9,ROUND(SUMIFS(Z2M_2_445!$J:$J,Z2M_2_445!$E:$E,9102,Z2M_2_445!$C:$C,$D94)/1000,1)-L94,ROUND(SUMIFS(Z2M_2_445!$K:$K,Z2M_2_445!$E:$E,9102,Z2M_2_445!$C:$C,$D94)/1000,1)-L94)</f>
        <v>#N/A</v>
      </c>
      <c r="AA94" s="87"/>
      <c r="AB94" s="87"/>
      <c r="AC94" s="87">
        <f>ROUND(SUMIFS(Z2M_2_445!$I:$I,Z2M_2_445!$E:$E,9102,Z2M_2_445!$C:$C,$D94)/1000,1)-O94</f>
        <v>0</v>
      </c>
      <c r="AD94" s="87">
        <f>ROUND(SUMIFS(Z2M_2_445!$L:$L,Z2M_2_445!$E:$E,9102,Z2M_2_445!$C:$C,$D94)/1000,1)-P94</f>
        <v>0</v>
      </c>
    </row>
    <row r="95" spans="1:30" hidden="1" x14ac:dyDescent="0.3">
      <c r="A95" s="94">
        <f t="shared" si="15"/>
        <v>87</v>
      </c>
      <c r="B95" s="94" t="b">
        <f>ISERROR(VLOOKUP(D95,КПКВ00!A:B,1,FALSE))</f>
        <v>1</v>
      </c>
      <c r="C95" s="94">
        <f t="shared" si="16"/>
        <v>0</v>
      </c>
      <c r="D95" s="94" t="e">
        <f>INDEX(КПКВ_1!D:E,A95,1)</f>
        <v>#N/A</v>
      </c>
      <c r="E95" s="97" t="e">
        <f>INDEX(КПКВ_1!D:E,A95,2)</f>
        <v>#N/A</v>
      </c>
      <c r="F95" s="98" t="e">
        <f t="shared" si="17"/>
        <v>#N/A</v>
      </c>
      <c r="G95" s="99">
        <f t="shared" si="11"/>
        <v>0</v>
      </c>
      <c r="H95" s="100">
        <f>ROUND(SUMIF(зф!$C:$C,$D95,зф!$E:$E)/1000,1)</f>
        <v>0</v>
      </c>
      <c r="I95" s="100">
        <f>ROUND(SUMIF(сф!$C:$C,$D95,сф!$E:$E)/1000,1)</f>
        <v>0</v>
      </c>
      <c r="J95" s="99">
        <f t="shared" si="12"/>
        <v>0</v>
      </c>
      <c r="K95" s="100">
        <f>ROUND(SUMIF(зф!$C:$C,$D95,зф!$F:$F)/1000,1)</f>
        <v>0</v>
      </c>
      <c r="L95" s="100">
        <f>ROUND(SUMIF(сф!$C:$C,$D95,сф!$F:$F)/1000,1)</f>
        <v>0</v>
      </c>
      <c r="M95" s="99">
        <f>ROUND(SUMIF(зф!$C:$C,$D95,зф!$G:$G)/1000,1)</f>
        <v>0</v>
      </c>
      <c r="N95" s="99">
        <f t="shared" si="13"/>
        <v>0</v>
      </c>
      <c r="O95" s="100">
        <f>ROUND(SUMIF(зф!$C:$C,$D95,зф!$J:$J)/1000,1)</f>
        <v>0</v>
      </c>
      <c r="P95" s="100">
        <f>ROUND(SUMIF(сф!$C:$C,$D95,сф!$J:$J)/1000,1)</f>
        <v>0</v>
      </c>
      <c r="Q95" s="101">
        <f t="shared" si="18"/>
        <v>0</v>
      </c>
      <c r="R95" s="101">
        <f t="shared" si="19"/>
        <v>0</v>
      </c>
      <c r="S95" s="101">
        <f t="shared" si="20"/>
        <v>0</v>
      </c>
      <c r="T95" s="107">
        <f t="shared" si="14"/>
        <v>0</v>
      </c>
      <c r="Y95" s="87">
        <f>ROUND(SUMIFS(Z2M_2_445!$G:$G,Z2M_2_445!$E:$E,9102,Z2M_2_445!$C:$C,$D95)/1000,1)-K95</f>
        <v>0</v>
      </c>
      <c r="Z95" s="87" t="e">
        <f>IF(LEFT(TEXT(D95,"0000"),1)=9,ROUND(SUMIFS(Z2M_2_445!$J:$J,Z2M_2_445!$E:$E,9102,Z2M_2_445!$C:$C,$D95)/1000,1)-L95,ROUND(SUMIFS(Z2M_2_445!$K:$K,Z2M_2_445!$E:$E,9102,Z2M_2_445!$C:$C,$D95)/1000,1)-L95)</f>
        <v>#N/A</v>
      </c>
      <c r="AA95" s="87"/>
      <c r="AB95" s="87"/>
      <c r="AC95" s="87">
        <f>ROUND(SUMIFS(Z2M_2_445!$I:$I,Z2M_2_445!$E:$E,9102,Z2M_2_445!$C:$C,$D95)/1000,1)-O95</f>
        <v>0</v>
      </c>
      <c r="AD95" s="87">
        <f>ROUND(SUMIFS(Z2M_2_445!$L:$L,Z2M_2_445!$E:$E,9102,Z2M_2_445!$C:$C,$D95)/1000,1)-P95</f>
        <v>0</v>
      </c>
    </row>
    <row r="96" spans="1:30" hidden="1" x14ac:dyDescent="0.3">
      <c r="A96" s="94">
        <f t="shared" si="15"/>
        <v>88</v>
      </c>
      <c r="B96" s="94" t="b">
        <f>ISERROR(VLOOKUP(D96,КПКВ00!A:B,1,FALSE))</f>
        <v>1</v>
      </c>
      <c r="C96" s="94">
        <f t="shared" si="16"/>
        <v>0</v>
      </c>
      <c r="D96" s="94" t="e">
        <f>INDEX(КПКВ_1!D:E,A96,1)</f>
        <v>#N/A</v>
      </c>
      <c r="E96" s="97" t="e">
        <f>INDEX(КПКВ_1!D:E,A96,2)</f>
        <v>#N/A</v>
      </c>
      <c r="F96" s="98" t="e">
        <f t="shared" si="17"/>
        <v>#N/A</v>
      </c>
      <c r="G96" s="99">
        <f t="shared" si="11"/>
        <v>0</v>
      </c>
      <c r="H96" s="100">
        <f>ROUND(SUMIF(зф!$C:$C,$D96,зф!$E:$E)/1000,1)</f>
        <v>0</v>
      </c>
      <c r="I96" s="100">
        <f>ROUND(SUMIF(сф!$C:$C,$D96,сф!$E:$E)/1000,1)</f>
        <v>0</v>
      </c>
      <c r="J96" s="99">
        <f t="shared" si="12"/>
        <v>0</v>
      </c>
      <c r="K96" s="100">
        <f>ROUND(SUMIF(зф!$C:$C,$D96,зф!$F:$F)/1000,1)</f>
        <v>0</v>
      </c>
      <c r="L96" s="100">
        <f>ROUND(SUMIF(сф!$C:$C,$D96,сф!$F:$F)/1000,1)</f>
        <v>0</v>
      </c>
      <c r="M96" s="99">
        <f>ROUND(SUMIF(зф!$C:$C,$D96,зф!$G:$G)/1000,1)</f>
        <v>0</v>
      </c>
      <c r="N96" s="99">
        <f t="shared" si="13"/>
        <v>0</v>
      </c>
      <c r="O96" s="100">
        <f>ROUND(SUMIF(зф!$C:$C,$D96,зф!$J:$J)/1000,1)</f>
        <v>0</v>
      </c>
      <c r="P96" s="100">
        <f>ROUND(SUMIF(сф!$C:$C,$D96,сф!$J:$J)/1000,1)</f>
        <v>0</v>
      </c>
      <c r="Q96" s="101">
        <f t="shared" si="18"/>
        <v>0</v>
      </c>
      <c r="R96" s="101">
        <f t="shared" si="19"/>
        <v>0</v>
      </c>
      <c r="S96" s="101">
        <f t="shared" si="20"/>
        <v>0</v>
      </c>
      <c r="T96" s="107">
        <f t="shared" si="14"/>
        <v>0</v>
      </c>
      <c r="Y96" s="87">
        <f>ROUND(SUMIFS(Z2M_2_445!$G:$G,Z2M_2_445!$E:$E,9102,Z2M_2_445!$C:$C,$D96)/1000,1)-K96</f>
        <v>0</v>
      </c>
      <c r="Z96" s="87" t="e">
        <f>IF(LEFT(TEXT(D96,"0000"),1)=9,ROUND(SUMIFS(Z2M_2_445!$J:$J,Z2M_2_445!$E:$E,9102,Z2M_2_445!$C:$C,$D96)/1000,1)-L96,ROUND(SUMIFS(Z2M_2_445!$K:$K,Z2M_2_445!$E:$E,9102,Z2M_2_445!$C:$C,$D96)/1000,1)-L96)</f>
        <v>#N/A</v>
      </c>
      <c r="AA96" s="87"/>
      <c r="AB96" s="87"/>
      <c r="AC96" s="87">
        <f>ROUND(SUMIFS(Z2M_2_445!$I:$I,Z2M_2_445!$E:$E,9102,Z2M_2_445!$C:$C,$D96)/1000,1)-O96</f>
        <v>0</v>
      </c>
      <c r="AD96" s="87">
        <f>ROUND(SUMIFS(Z2M_2_445!$L:$L,Z2M_2_445!$E:$E,9102,Z2M_2_445!$C:$C,$D96)/1000,1)-P96</f>
        <v>0</v>
      </c>
    </row>
    <row r="97" spans="1:30" hidden="1" x14ac:dyDescent="0.3">
      <c r="A97" s="94">
        <f t="shared" si="15"/>
        <v>89</v>
      </c>
      <c r="B97" s="94" t="b">
        <f>ISERROR(VLOOKUP(D97,КПКВ00!A:B,1,FALSE))</f>
        <v>1</v>
      </c>
      <c r="C97" s="94">
        <f t="shared" si="16"/>
        <v>0</v>
      </c>
      <c r="D97" s="94" t="e">
        <f>INDEX(КПКВ_1!D:E,A97,1)</f>
        <v>#N/A</v>
      </c>
      <c r="E97" s="97" t="e">
        <f>INDEX(КПКВ_1!D:E,A97,2)</f>
        <v>#N/A</v>
      </c>
      <c r="F97" s="98" t="e">
        <f t="shared" si="17"/>
        <v>#N/A</v>
      </c>
      <c r="G97" s="99">
        <f t="shared" si="11"/>
        <v>0</v>
      </c>
      <c r="H97" s="100">
        <f>ROUND(SUMIF(зф!$C:$C,$D97,зф!$E:$E)/1000,1)</f>
        <v>0</v>
      </c>
      <c r="I97" s="100">
        <f>ROUND(SUMIF(сф!$C:$C,$D97,сф!$E:$E)/1000,1)</f>
        <v>0</v>
      </c>
      <c r="J97" s="99">
        <f t="shared" si="12"/>
        <v>0</v>
      </c>
      <c r="K97" s="100">
        <f>ROUND(SUMIF(зф!$C:$C,$D97,зф!$F:$F)/1000,1)</f>
        <v>0</v>
      </c>
      <c r="L97" s="100">
        <f>ROUND(SUMIF(сф!$C:$C,$D97,сф!$F:$F)/1000,1)</f>
        <v>0</v>
      </c>
      <c r="M97" s="99">
        <f>ROUND(SUMIF(зф!$C:$C,$D97,зф!$G:$G)/1000,1)</f>
        <v>0</v>
      </c>
      <c r="N97" s="99">
        <f t="shared" si="13"/>
        <v>0</v>
      </c>
      <c r="O97" s="100">
        <f>ROUND(SUMIF(зф!$C:$C,$D97,зф!$J:$J)/1000,1)</f>
        <v>0</v>
      </c>
      <c r="P97" s="100">
        <f>ROUND(SUMIF(сф!$C:$C,$D97,сф!$J:$J)/1000,1)</f>
        <v>0</v>
      </c>
      <c r="Q97" s="101">
        <f t="shared" si="18"/>
        <v>0</v>
      </c>
      <c r="R97" s="101">
        <f t="shared" si="19"/>
        <v>0</v>
      </c>
      <c r="S97" s="101">
        <f t="shared" si="20"/>
        <v>0</v>
      </c>
      <c r="T97" s="107">
        <f t="shared" si="14"/>
        <v>0</v>
      </c>
      <c r="Y97" s="87">
        <f>ROUND(SUMIFS(Z2M_2_445!$G:$G,Z2M_2_445!$E:$E,9102,Z2M_2_445!$C:$C,$D97)/1000,1)-K97</f>
        <v>0</v>
      </c>
      <c r="Z97" s="87" t="e">
        <f>IF(LEFT(TEXT(D97,"0000"),1)=9,ROUND(SUMIFS(Z2M_2_445!$J:$J,Z2M_2_445!$E:$E,9102,Z2M_2_445!$C:$C,$D97)/1000,1)-L97,ROUND(SUMIFS(Z2M_2_445!$K:$K,Z2M_2_445!$E:$E,9102,Z2M_2_445!$C:$C,$D97)/1000,1)-L97)</f>
        <v>#N/A</v>
      </c>
      <c r="AA97" s="87"/>
      <c r="AB97" s="87"/>
      <c r="AC97" s="87">
        <f>ROUND(SUMIFS(Z2M_2_445!$I:$I,Z2M_2_445!$E:$E,9102,Z2M_2_445!$C:$C,$D97)/1000,1)-O97</f>
        <v>0</v>
      </c>
      <c r="AD97" s="87">
        <f>ROUND(SUMIFS(Z2M_2_445!$L:$L,Z2M_2_445!$E:$E,9102,Z2M_2_445!$C:$C,$D97)/1000,1)-P97</f>
        <v>0</v>
      </c>
    </row>
    <row r="98" spans="1:30" hidden="1" x14ac:dyDescent="0.3">
      <c r="A98" s="94">
        <f t="shared" si="15"/>
        <v>90</v>
      </c>
      <c r="B98" s="94" t="b">
        <f>ISERROR(VLOOKUP(D98,КПКВ00!A:B,1,FALSE))</f>
        <v>1</v>
      </c>
      <c r="C98" s="94">
        <f t="shared" si="16"/>
        <v>0</v>
      </c>
      <c r="D98" s="94" t="e">
        <f>INDEX(КПКВ_1!D:E,A98,1)</f>
        <v>#N/A</v>
      </c>
      <c r="E98" s="97" t="e">
        <f>INDEX(КПКВ_1!D:E,A98,2)</f>
        <v>#N/A</v>
      </c>
      <c r="F98" s="98" t="e">
        <f t="shared" si="17"/>
        <v>#N/A</v>
      </c>
      <c r="G98" s="99">
        <f t="shared" si="11"/>
        <v>0</v>
      </c>
      <c r="H98" s="100">
        <f>ROUND(SUMIF(зф!$C:$C,$D98,зф!$E:$E)/1000,1)</f>
        <v>0</v>
      </c>
      <c r="I98" s="100">
        <f>ROUND(SUMIF(сф!$C:$C,$D98,сф!$E:$E)/1000,1)</f>
        <v>0</v>
      </c>
      <c r="J98" s="99">
        <f t="shared" si="12"/>
        <v>0</v>
      </c>
      <c r="K98" s="100">
        <f>ROUND(SUMIF(зф!$C:$C,$D98,зф!$F:$F)/1000,1)</f>
        <v>0</v>
      </c>
      <c r="L98" s="100">
        <f>ROUND(SUMIF(сф!$C:$C,$D98,сф!$F:$F)/1000,1)</f>
        <v>0</v>
      </c>
      <c r="M98" s="99">
        <f>ROUND(SUMIF(зф!$C:$C,$D98,зф!$G:$G)/1000,1)</f>
        <v>0</v>
      </c>
      <c r="N98" s="99">
        <f t="shared" si="13"/>
        <v>0</v>
      </c>
      <c r="O98" s="100">
        <f>ROUND(SUMIF(зф!$C:$C,$D98,зф!$J:$J)/1000,1)</f>
        <v>0</v>
      </c>
      <c r="P98" s="100">
        <f>ROUND(SUMIF(сф!$C:$C,$D98,сф!$J:$J)/1000,1)</f>
        <v>0</v>
      </c>
      <c r="Q98" s="101">
        <f t="shared" si="18"/>
        <v>0</v>
      </c>
      <c r="R98" s="101">
        <f t="shared" si="19"/>
        <v>0</v>
      </c>
      <c r="S98" s="101">
        <f t="shared" si="20"/>
        <v>0</v>
      </c>
      <c r="T98" s="107">
        <f t="shared" si="14"/>
        <v>0</v>
      </c>
      <c r="Y98" s="87">
        <f>ROUND(SUMIFS(Z2M_2_445!$G:$G,Z2M_2_445!$E:$E,9102,Z2M_2_445!$C:$C,$D98)/1000,1)-K98</f>
        <v>0</v>
      </c>
      <c r="Z98" s="87" t="e">
        <f>IF(LEFT(TEXT(D98,"0000"),1)=9,ROUND(SUMIFS(Z2M_2_445!$J:$J,Z2M_2_445!$E:$E,9102,Z2M_2_445!$C:$C,$D98)/1000,1)-L98,ROUND(SUMIFS(Z2M_2_445!$K:$K,Z2M_2_445!$E:$E,9102,Z2M_2_445!$C:$C,$D98)/1000,1)-L98)</f>
        <v>#N/A</v>
      </c>
      <c r="AA98" s="87"/>
      <c r="AB98" s="87"/>
      <c r="AC98" s="87">
        <f>ROUND(SUMIFS(Z2M_2_445!$I:$I,Z2M_2_445!$E:$E,9102,Z2M_2_445!$C:$C,$D98)/1000,1)-O98</f>
        <v>0</v>
      </c>
      <c r="AD98" s="87">
        <f>ROUND(SUMIFS(Z2M_2_445!$L:$L,Z2M_2_445!$E:$E,9102,Z2M_2_445!$C:$C,$D98)/1000,1)-P98</f>
        <v>0</v>
      </c>
    </row>
    <row r="99" spans="1:30" hidden="1" x14ac:dyDescent="0.3">
      <c r="A99" s="94">
        <f t="shared" si="15"/>
        <v>91</v>
      </c>
      <c r="B99" s="94" t="b">
        <f>ISERROR(VLOOKUP(D99,КПКВ00!A:B,1,FALSE))</f>
        <v>1</v>
      </c>
      <c r="C99" s="94">
        <f t="shared" si="16"/>
        <v>0</v>
      </c>
      <c r="D99" s="94" t="e">
        <f>INDEX(КПКВ_1!D:E,A99,1)</f>
        <v>#N/A</v>
      </c>
      <c r="E99" s="97" t="e">
        <f>INDEX(КПКВ_1!D:E,A99,2)</f>
        <v>#N/A</v>
      </c>
      <c r="F99" s="98" t="e">
        <f t="shared" si="17"/>
        <v>#N/A</v>
      </c>
      <c r="G99" s="99">
        <f t="shared" si="11"/>
        <v>0</v>
      </c>
      <c r="H99" s="100">
        <f>ROUND(SUMIF(зф!$C:$C,$D99,зф!$E:$E)/1000,1)</f>
        <v>0</v>
      </c>
      <c r="I99" s="100">
        <f>ROUND(SUMIF(сф!$C:$C,$D99,сф!$E:$E)/1000,1)</f>
        <v>0</v>
      </c>
      <c r="J99" s="99">
        <f t="shared" si="12"/>
        <v>0</v>
      </c>
      <c r="K99" s="100">
        <f>ROUND(SUMIF(зф!$C:$C,$D99,зф!$F:$F)/1000,1)</f>
        <v>0</v>
      </c>
      <c r="L99" s="100">
        <f>ROUND(SUMIF(сф!$C:$C,$D99,сф!$F:$F)/1000,1)</f>
        <v>0</v>
      </c>
      <c r="M99" s="99">
        <f>ROUND(SUMIF(зф!$C:$C,$D99,зф!$G:$G)/1000,1)</f>
        <v>0</v>
      </c>
      <c r="N99" s="99">
        <f t="shared" si="13"/>
        <v>0</v>
      </c>
      <c r="O99" s="100">
        <f>ROUND(SUMIF(зф!$C:$C,$D99,зф!$J:$J)/1000,1)</f>
        <v>0</v>
      </c>
      <c r="P99" s="100">
        <f>ROUND(SUMIF(сф!$C:$C,$D99,сф!$J:$J)/1000,1)</f>
        <v>0</v>
      </c>
      <c r="Q99" s="101">
        <f t="shared" si="18"/>
        <v>0</v>
      </c>
      <c r="R99" s="101">
        <f t="shared" si="19"/>
        <v>0</v>
      </c>
      <c r="S99" s="101">
        <f t="shared" si="20"/>
        <v>0</v>
      </c>
      <c r="T99" s="107">
        <f t="shared" si="14"/>
        <v>0</v>
      </c>
      <c r="Y99" s="87">
        <f>ROUND(SUMIFS(Z2M_2_445!$G:$G,Z2M_2_445!$E:$E,9102,Z2M_2_445!$C:$C,$D99)/1000,1)-K99</f>
        <v>0</v>
      </c>
      <c r="Z99" s="87" t="e">
        <f>IF(LEFT(TEXT(D99,"0000"),1)=9,ROUND(SUMIFS(Z2M_2_445!$J:$J,Z2M_2_445!$E:$E,9102,Z2M_2_445!$C:$C,$D99)/1000,1)-L99,ROUND(SUMIFS(Z2M_2_445!$K:$K,Z2M_2_445!$E:$E,9102,Z2M_2_445!$C:$C,$D99)/1000,1)-L99)</f>
        <v>#N/A</v>
      </c>
      <c r="AA99" s="87"/>
      <c r="AB99" s="87"/>
      <c r="AC99" s="87">
        <f>ROUND(SUMIFS(Z2M_2_445!$I:$I,Z2M_2_445!$E:$E,9102,Z2M_2_445!$C:$C,$D99)/1000,1)-O99</f>
        <v>0</v>
      </c>
      <c r="AD99" s="87">
        <f>ROUND(SUMIFS(Z2M_2_445!$L:$L,Z2M_2_445!$E:$E,9102,Z2M_2_445!$C:$C,$D99)/1000,1)-P99</f>
        <v>0</v>
      </c>
    </row>
    <row r="100" spans="1:30" hidden="1" x14ac:dyDescent="0.3">
      <c r="A100" s="94">
        <f t="shared" si="15"/>
        <v>92</v>
      </c>
      <c r="B100" s="94" t="b">
        <f>ISERROR(VLOOKUP(D100,КПКВ00!A:B,1,FALSE))</f>
        <v>1</v>
      </c>
      <c r="C100" s="94">
        <f t="shared" si="16"/>
        <v>0</v>
      </c>
      <c r="D100" s="94" t="e">
        <f>INDEX(КПКВ_1!D:E,A100,1)</f>
        <v>#N/A</v>
      </c>
      <c r="E100" s="97" t="e">
        <f>INDEX(КПКВ_1!D:E,A100,2)</f>
        <v>#N/A</v>
      </c>
      <c r="F100" s="98" t="e">
        <f t="shared" si="17"/>
        <v>#N/A</v>
      </c>
      <c r="G100" s="99">
        <f t="shared" si="11"/>
        <v>0</v>
      </c>
      <c r="H100" s="100">
        <f>ROUND(SUMIF(зф!$C:$C,$D100,зф!$E:$E)/1000,1)</f>
        <v>0</v>
      </c>
      <c r="I100" s="100">
        <f>ROUND(SUMIF(сф!$C:$C,$D100,сф!$E:$E)/1000,1)</f>
        <v>0</v>
      </c>
      <c r="J100" s="99">
        <f t="shared" si="12"/>
        <v>0</v>
      </c>
      <c r="K100" s="100">
        <f>ROUND(SUMIF(зф!$C:$C,$D100,зф!$F:$F)/1000,1)</f>
        <v>0</v>
      </c>
      <c r="L100" s="100">
        <f>ROUND(SUMIF(сф!$C:$C,$D100,сф!$F:$F)/1000,1)</f>
        <v>0</v>
      </c>
      <c r="M100" s="99">
        <f>ROUND(SUMIF(зф!$C:$C,$D100,зф!$G:$G)/1000,1)</f>
        <v>0</v>
      </c>
      <c r="N100" s="99">
        <f t="shared" si="13"/>
        <v>0</v>
      </c>
      <c r="O100" s="100">
        <f>ROUND(SUMIF(зф!$C:$C,$D100,зф!$J:$J)/1000,1)</f>
        <v>0</v>
      </c>
      <c r="P100" s="100">
        <f>ROUND(SUMIF(сф!$C:$C,$D100,сф!$J:$J)/1000,1)</f>
        <v>0</v>
      </c>
      <c r="Q100" s="101">
        <f t="shared" si="18"/>
        <v>0</v>
      </c>
      <c r="R100" s="101">
        <f t="shared" si="19"/>
        <v>0</v>
      </c>
      <c r="S100" s="101">
        <f t="shared" si="20"/>
        <v>0</v>
      </c>
      <c r="T100" s="107">
        <f t="shared" si="14"/>
        <v>0</v>
      </c>
      <c r="Y100" s="87">
        <f>ROUND(SUMIFS(Z2M_2_445!$G:$G,Z2M_2_445!$E:$E,9102,Z2M_2_445!$C:$C,$D100)/1000,1)-K100</f>
        <v>0</v>
      </c>
      <c r="Z100" s="87" t="e">
        <f>IF(LEFT(TEXT(D100,"0000"),1)=9,ROUND(SUMIFS(Z2M_2_445!$J:$J,Z2M_2_445!$E:$E,9102,Z2M_2_445!$C:$C,$D100)/1000,1)-L100,ROUND(SUMIFS(Z2M_2_445!$K:$K,Z2M_2_445!$E:$E,9102,Z2M_2_445!$C:$C,$D100)/1000,1)-L100)</f>
        <v>#N/A</v>
      </c>
      <c r="AA100" s="87"/>
      <c r="AB100" s="87"/>
      <c r="AC100" s="87">
        <f>ROUND(SUMIFS(Z2M_2_445!$I:$I,Z2M_2_445!$E:$E,9102,Z2M_2_445!$C:$C,$D100)/1000,1)-O100</f>
        <v>0</v>
      </c>
      <c r="AD100" s="87">
        <f>ROUND(SUMIFS(Z2M_2_445!$L:$L,Z2M_2_445!$E:$E,9102,Z2M_2_445!$C:$C,$D100)/1000,1)-P100</f>
        <v>0</v>
      </c>
    </row>
    <row r="101" spans="1:30" hidden="1" x14ac:dyDescent="0.3">
      <c r="A101" s="94">
        <f t="shared" si="15"/>
        <v>93</v>
      </c>
      <c r="B101" s="94" t="b">
        <f>ISERROR(VLOOKUP(D101,КПКВ00!A:B,1,FALSE))</f>
        <v>1</v>
      </c>
      <c r="C101" s="94">
        <f t="shared" si="16"/>
        <v>0</v>
      </c>
      <c r="D101" s="94" t="e">
        <f>INDEX(КПКВ_1!D:E,A101,1)</f>
        <v>#N/A</v>
      </c>
      <c r="E101" s="97" t="e">
        <f>INDEX(КПКВ_1!D:E,A101,2)</f>
        <v>#N/A</v>
      </c>
      <c r="F101" s="98" t="e">
        <f t="shared" si="17"/>
        <v>#N/A</v>
      </c>
      <c r="G101" s="99">
        <f t="shared" si="11"/>
        <v>0</v>
      </c>
      <c r="H101" s="100">
        <f>ROUND(SUMIF(зф!$C:$C,$D101,зф!$E:$E)/1000,1)</f>
        <v>0</v>
      </c>
      <c r="I101" s="100">
        <f>ROUND(SUMIF(сф!$C:$C,$D101,сф!$E:$E)/1000,1)</f>
        <v>0</v>
      </c>
      <c r="J101" s="99">
        <f t="shared" si="12"/>
        <v>0</v>
      </c>
      <c r="K101" s="100">
        <f>ROUND(SUMIF(зф!$C:$C,$D101,зф!$F:$F)/1000,1)</f>
        <v>0</v>
      </c>
      <c r="L101" s="100">
        <f>ROUND(SUMIF(сф!$C:$C,$D101,сф!$F:$F)/1000,1)</f>
        <v>0</v>
      </c>
      <c r="M101" s="99">
        <f>ROUND(SUMIF(зф!$C:$C,$D101,зф!$G:$G)/1000,1)</f>
        <v>0</v>
      </c>
      <c r="N101" s="99">
        <f t="shared" si="13"/>
        <v>0</v>
      </c>
      <c r="O101" s="100">
        <f>ROUND(SUMIF(зф!$C:$C,$D101,зф!$J:$J)/1000,1)</f>
        <v>0</v>
      </c>
      <c r="P101" s="100">
        <f>ROUND(SUMIF(сф!$C:$C,$D101,сф!$J:$J)/1000,1)</f>
        <v>0</v>
      </c>
      <c r="Q101" s="101">
        <f t="shared" si="18"/>
        <v>0</v>
      </c>
      <c r="R101" s="101">
        <f t="shared" si="19"/>
        <v>0</v>
      </c>
      <c r="S101" s="101">
        <f t="shared" si="20"/>
        <v>0</v>
      </c>
      <c r="T101" s="107">
        <f t="shared" si="14"/>
        <v>0</v>
      </c>
      <c r="Y101" s="87">
        <f>ROUND(SUMIFS(Z2M_2_445!$G:$G,Z2M_2_445!$E:$E,9102,Z2M_2_445!$C:$C,$D101)/1000,1)-K101</f>
        <v>0</v>
      </c>
      <c r="Z101" s="87" t="e">
        <f>IF(LEFT(TEXT(D101,"0000"),1)=9,ROUND(SUMIFS(Z2M_2_445!$J:$J,Z2M_2_445!$E:$E,9102,Z2M_2_445!$C:$C,$D101)/1000,1)-L101,ROUND(SUMIFS(Z2M_2_445!$K:$K,Z2M_2_445!$E:$E,9102,Z2M_2_445!$C:$C,$D101)/1000,1)-L101)</f>
        <v>#N/A</v>
      </c>
      <c r="AA101" s="87"/>
      <c r="AB101" s="87"/>
      <c r="AC101" s="87">
        <f>ROUND(SUMIFS(Z2M_2_445!$I:$I,Z2M_2_445!$E:$E,9102,Z2M_2_445!$C:$C,$D101)/1000,1)-O101</f>
        <v>0</v>
      </c>
      <c r="AD101" s="87">
        <f>ROUND(SUMIFS(Z2M_2_445!$L:$L,Z2M_2_445!$E:$E,9102,Z2M_2_445!$C:$C,$D101)/1000,1)-P101</f>
        <v>0</v>
      </c>
    </row>
    <row r="102" spans="1:30" hidden="1" x14ac:dyDescent="0.3">
      <c r="A102" s="94">
        <f t="shared" si="15"/>
        <v>94</v>
      </c>
      <c r="B102" s="94" t="b">
        <f>ISERROR(VLOOKUP(D102,КПКВ00!A:B,1,FALSE))</f>
        <v>1</v>
      </c>
      <c r="C102" s="94">
        <f t="shared" si="16"/>
        <v>0</v>
      </c>
      <c r="D102" s="94" t="e">
        <f>INDEX(КПКВ_1!D:E,A102,1)</f>
        <v>#N/A</v>
      </c>
      <c r="E102" s="97" t="e">
        <f>INDEX(КПКВ_1!D:E,A102,2)</f>
        <v>#N/A</v>
      </c>
      <c r="F102" s="98" t="e">
        <f t="shared" si="17"/>
        <v>#N/A</v>
      </c>
      <c r="G102" s="99">
        <f t="shared" si="11"/>
        <v>0</v>
      </c>
      <c r="H102" s="100">
        <f>ROUND(SUMIF(зф!$C:$C,$D102,зф!$E:$E)/1000,1)</f>
        <v>0</v>
      </c>
      <c r="I102" s="100">
        <f>ROUND(SUMIF(сф!$C:$C,$D102,сф!$E:$E)/1000,1)</f>
        <v>0</v>
      </c>
      <c r="J102" s="99">
        <f t="shared" si="12"/>
        <v>0</v>
      </c>
      <c r="K102" s="100">
        <f>ROUND(SUMIF(зф!$C:$C,$D102,зф!$F:$F)/1000,1)</f>
        <v>0</v>
      </c>
      <c r="L102" s="100">
        <f>ROUND(SUMIF(сф!$C:$C,$D102,сф!$F:$F)/1000,1)</f>
        <v>0</v>
      </c>
      <c r="M102" s="99">
        <f>ROUND(SUMIF(зф!$C:$C,$D102,зф!$G:$G)/1000,1)</f>
        <v>0</v>
      </c>
      <c r="N102" s="99">
        <f t="shared" si="13"/>
        <v>0</v>
      </c>
      <c r="O102" s="100">
        <f>ROUND(SUMIF(зф!$C:$C,$D102,зф!$J:$J)/1000,1)</f>
        <v>0</v>
      </c>
      <c r="P102" s="100">
        <f>ROUND(SUMIF(сф!$C:$C,$D102,сф!$J:$J)/1000,1)</f>
        <v>0</v>
      </c>
      <c r="Q102" s="101">
        <f t="shared" si="18"/>
        <v>0</v>
      </c>
      <c r="R102" s="101">
        <f t="shared" si="19"/>
        <v>0</v>
      </c>
      <c r="S102" s="101">
        <f t="shared" si="20"/>
        <v>0</v>
      </c>
      <c r="T102" s="107">
        <f t="shared" si="14"/>
        <v>0</v>
      </c>
      <c r="Y102" s="87">
        <f>ROUND(SUMIFS(Z2M_2_445!$G:$G,Z2M_2_445!$E:$E,9102,Z2M_2_445!$C:$C,$D102)/1000,1)-K102</f>
        <v>0</v>
      </c>
      <c r="Z102" s="87" t="e">
        <f>IF(LEFT(TEXT(D102,"0000"),1)=9,ROUND(SUMIFS(Z2M_2_445!$J:$J,Z2M_2_445!$E:$E,9102,Z2M_2_445!$C:$C,$D102)/1000,1)-L102,ROUND(SUMIFS(Z2M_2_445!$K:$K,Z2M_2_445!$E:$E,9102,Z2M_2_445!$C:$C,$D102)/1000,1)-L102)</f>
        <v>#N/A</v>
      </c>
      <c r="AA102" s="87"/>
      <c r="AB102" s="87"/>
      <c r="AC102" s="87">
        <f>ROUND(SUMIFS(Z2M_2_445!$I:$I,Z2M_2_445!$E:$E,9102,Z2M_2_445!$C:$C,$D102)/1000,1)-O102</f>
        <v>0</v>
      </c>
      <c r="AD102" s="87">
        <f>ROUND(SUMIFS(Z2M_2_445!$L:$L,Z2M_2_445!$E:$E,9102,Z2M_2_445!$C:$C,$D102)/1000,1)-P102</f>
        <v>0</v>
      </c>
    </row>
    <row r="103" spans="1:30" hidden="1" x14ac:dyDescent="0.3">
      <c r="A103" s="94">
        <f t="shared" si="15"/>
        <v>95</v>
      </c>
      <c r="B103" s="94" t="b">
        <f>ISERROR(VLOOKUP(D103,КПКВ00!A:B,1,FALSE))</f>
        <v>1</v>
      </c>
      <c r="C103" s="94">
        <f t="shared" si="16"/>
        <v>0</v>
      </c>
      <c r="D103" s="94" t="e">
        <f>INDEX(КПКВ_1!D:E,A103,1)</f>
        <v>#N/A</v>
      </c>
      <c r="E103" s="97" t="e">
        <f>INDEX(КПКВ_1!D:E,A103,2)</f>
        <v>#N/A</v>
      </c>
      <c r="F103" s="98" t="e">
        <f t="shared" si="17"/>
        <v>#N/A</v>
      </c>
      <c r="G103" s="99">
        <f t="shared" si="11"/>
        <v>0</v>
      </c>
      <c r="H103" s="100">
        <f>ROUND(SUMIF(зф!$C:$C,$D103,зф!$E:$E)/1000,1)</f>
        <v>0</v>
      </c>
      <c r="I103" s="100">
        <f>ROUND(SUMIF(сф!$C:$C,$D103,сф!$E:$E)/1000,1)</f>
        <v>0</v>
      </c>
      <c r="J103" s="99">
        <f t="shared" si="12"/>
        <v>0</v>
      </c>
      <c r="K103" s="100">
        <f>ROUND(SUMIF(зф!$C:$C,$D103,зф!$F:$F)/1000,1)</f>
        <v>0</v>
      </c>
      <c r="L103" s="100">
        <f>ROUND(SUMIF(сф!$C:$C,$D103,сф!$F:$F)/1000,1)</f>
        <v>0</v>
      </c>
      <c r="M103" s="99">
        <f>ROUND(SUMIF(зф!$C:$C,$D103,зф!$G:$G)/1000,1)</f>
        <v>0</v>
      </c>
      <c r="N103" s="99">
        <f t="shared" ref="N103:N164" si="21">O103+P103</f>
        <v>0</v>
      </c>
      <c r="O103" s="100">
        <f>ROUND(SUMIF(зф!$C:$C,$D103,зф!$J:$J)/1000,1)</f>
        <v>0</v>
      </c>
      <c r="P103" s="100">
        <f>ROUND(SUMIF(сф!$C:$C,$D103,сф!$J:$J)/1000,1)</f>
        <v>0</v>
      </c>
      <c r="Q103" s="101">
        <f t="shared" si="18"/>
        <v>0</v>
      </c>
      <c r="R103" s="101">
        <f t="shared" si="19"/>
        <v>0</v>
      </c>
      <c r="S103" s="101">
        <f t="shared" si="20"/>
        <v>0</v>
      </c>
      <c r="T103" s="107">
        <f t="shared" si="14"/>
        <v>0</v>
      </c>
      <c r="Y103" s="87">
        <f>ROUND(SUMIFS(Z2M_2_445!$G:$G,Z2M_2_445!$E:$E,9102,Z2M_2_445!$C:$C,$D103)/1000,1)-K103</f>
        <v>0</v>
      </c>
      <c r="Z103" s="87" t="e">
        <f>IF(LEFT(TEXT(D103,"0000"),1)=9,ROUND(SUMIFS(Z2M_2_445!$J:$J,Z2M_2_445!$E:$E,9102,Z2M_2_445!$C:$C,$D103)/1000,1)-L103,ROUND(SUMIFS(Z2M_2_445!$K:$K,Z2M_2_445!$E:$E,9102,Z2M_2_445!$C:$C,$D103)/1000,1)-L103)</f>
        <v>#N/A</v>
      </c>
      <c r="AA103" s="87"/>
      <c r="AB103" s="87"/>
      <c r="AC103" s="87">
        <f>ROUND(SUMIFS(Z2M_2_445!$I:$I,Z2M_2_445!$E:$E,9102,Z2M_2_445!$C:$C,$D103)/1000,1)-O103</f>
        <v>0</v>
      </c>
      <c r="AD103" s="87">
        <f>ROUND(SUMIFS(Z2M_2_445!$L:$L,Z2M_2_445!$E:$E,9102,Z2M_2_445!$C:$C,$D103)/1000,1)-P103</f>
        <v>0</v>
      </c>
    </row>
    <row r="104" spans="1:30" hidden="1" x14ac:dyDescent="0.3">
      <c r="A104" s="94">
        <f t="shared" si="15"/>
        <v>96</v>
      </c>
      <c r="B104" s="94" t="b">
        <f>ISERROR(VLOOKUP(D104,КПКВ00!A:B,1,FALSE))</f>
        <v>1</v>
      </c>
      <c r="C104" s="94">
        <f t="shared" si="16"/>
        <v>0</v>
      </c>
      <c r="D104" s="94" t="e">
        <f>INDEX(КПКВ_1!D:E,A104,1)</f>
        <v>#N/A</v>
      </c>
      <c r="E104" s="97" t="e">
        <f>INDEX(КПКВ_1!D:E,A104,2)</f>
        <v>#N/A</v>
      </c>
      <c r="F104" s="98" t="e">
        <f t="shared" si="17"/>
        <v>#N/A</v>
      </c>
      <c r="G104" s="99">
        <f t="shared" si="11"/>
        <v>0</v>
      </c>
      <c r="H104" s="100">
        <f>ROUND(SUMIF(зф!$C:$C,$D104,зф!$E:$E)/1000,1)</f>
        <v>0</v>
      </c>
      <c r="I104" s="100">
        <f>ROUND(SUMIF(сф!$C:$C,$D104,сф!$E:$E)/1000,1)</f>
        <v>0</v>
      </c>
      <c r="J104" s="99">
        <f t="shared" si="12"/>
        <v>0</v>
      </c>
      <c r="K104" s="100">
        <f>ROUND(SUMIF(зф!$C:$C,$D104,зф!$F:$F)/1000,1)</f>
        <v>0</v>
      </c>
      <c r="L104" s="100">
        <f>ROUND(SUMIF(сф!$C:$C,$D104,сф!$F:$F)/1000,1)</f>
        <v>0</v>
      </c>
      <c r="M104" s="99">
        <f>ROUND(SUMIF(зф!$C:$C,$D104,зф!$G:$G)/1000,1)</f>
        <v>0</v>
      </c>
      <c r="N104" s="99">
        <f t="shared" si="21"/>
        <v>0</v>
      </c>
      <c r="O104" s="100">
        <f>ROUND(SUMIF(зф!$C:$C,$D104,зф!$J:$J)/1000,1)</f>
        <v>0</v>
      </c>
      <c r="P104" s="100">
        <f>ROUND(SUMIF(сф!$C:$C,$D104,сф!$J:$J)/1000,1)</f>
        <v>0</v>
      </c>
      <c r="Q104" s="101">
        <f t="shared" si="18"/>
        <v>0</v>
      </c>
      <c r="R104" s="101">
        <f t="shared" si="19"/>
        <v>0</v>
      </c>
      <c r="S104" s="101">
        <f t="shared" si="20"/>
        <v>0</v>
      </c>
      <c r="T104" s="107">
        <f t="shared" si="14"/>
        <v>0</v>
      </c>
      <c r="Y104" s="87">
        <f>ROUND(SUMIFS(Z2M_2_445!$G:$G,Z2M_2_445!$E:$E,9102,Z2M_2_445!$C:$C,$D104)/1000,1)-K104</f>
        <v>0</v>
      </c>
      <c r="Z104" s="87" t="e">
        <f>IF(LEFT(TEXT(D104,"0000"),1)=9,ROUND(SUMIFS(Z2M_2_445!$J:$J,Z2M_2_445!$E:$E,9102,Z2M_2_445!$C:$C,$D104)/1000,1)-L104,ROUND(SUMIFS(Z2M_2_445!$K:$K,Z2M_2_445!$E:$E,9102,Z2M_2_445!$C:$C,$D104)/1000,1)-L104)</f>
        <v>#N/A</v>
      </c>
      <c r="AA104" s="87"/>
      <c r="AB104" s="87"/>
      <c r="AC104" s="87">
        <f>ROUND(SUMIFS(Z2M_2_445!$I:$I,Z2M_2_445!$E:$E,9102,Z2M_2_445!$C:$C,$D104)/1000,1)-O104</f>
        <v>0</v>
      </c>
      <c r="AD104" s="87">
        <f>ROUND(SUMIFS(Z2M_2_445!$L:$L,Z2M_2_445!$E:$E,9102,Z2M_2_445!$C:$C,$D104)/1000,1)-P104</f>
        <v>0</v>
      </c>
    </row>
    <row r="105" spans="1:30" hidden="1" x14ac:dyDescent="0.3">
      <c r="A105" s="94">
        <f t="shared" si="15"/>
        <v>97</v>
      </c>
      <c r="B105" s="94" t="b">
        <f>ISERROR(VLOOKUP(D105,КПКВ00!A:B,1,FALSE))</f>
        <v>1</v>
      </c>
      <c r="C105" s="94">
        <f t="shared" si="16"/>
        <v>0</v>
      </c>
      <c r="D105" s="94" t="e">
        <f>INDEX(КПКВ_1!D:E,A105,1)</f>
        <v>#N/A</v>
      </c>
      <c r="E105" s="97" t="e">
        <f>INDEX(КПКВ_1!D:E,A105,2)</f>
        <v>#N/A</v>
      </c>
      <c r="F105" s="98" t="e">
        <f t="shared" si="17"/>
        <v>#N/A</v>
      </c>
      <c r="G105" s="99">
        <f t="shared" si="11"/>
        <v>0</v>
      </c>
      <c r="H105" s="100">
        <f>ROUND(SUMIF(зф!$C:$C,$D105,зф!$E:$E)/1000,1)</f>
        <v>0</v>
      </c>
      <c r="I105" s="100">
        <f>ROUND(SUMIF(сф!$C:$C,$D105,сф!$E:$E)/1000,1)</f>
        <v>0</v>
      </c>
      <c r="J105" s="99">
        <f t="shared" si="12"/>
        <v>0</v>
      </c>
      <c r="K105" s="100">
        <f>ROUND(SUMIF(зф!$C:$C,$D105,зф!$F:$F)/1000,1)</f>
        <v>0</v>
      </c>
      <c r="L105" s="100">
        <f>ROUND(SUMIF(сф!$C:$C,$D105,сф!$F:$F)/1000,1)</f>
        <v>0</v>
      </c>
      <c r="M105" s="99">
        <f>ROUND(SUMIF(зф!$C:$C,$D105,зф!$G:$G)/1000,1)</f>
        <v>0</v>
      </c>
      <c r="N105" s="99">
        <f t="shared" si="21"/>
        <v>0</v>
      </c>
      <c r="O105" s="100">
        <f>ROUND(SUMIF(зф!$C:$C,$D105,зф!$J:$J)/1000,1)</f>
        <v>0</v>
      </c>
      <c r="P105" s="100">
        <f>ROUND(SUMIF(сф!$C:$C,$D105,сф!$J:$J)/1000,1)</f>
        <v>0</v>
      </c>
      <c r="Q105" s="101">
        <f t="shared" si="18"/>
        <v>0</v>
      </c>
      <c r="R105" s="101">
        <f t="shared" si="19"/>
        <v>0</v>
      </c>
      <c r="S105" s="101">
        <f t="shared" si="20"/>
        <v>0</v>
      </c>
      <c r="T105" s="107">
        <f t="shared" si="14"/>
        <v>0</v>
      </c>
      <c r="Y105" s="87">
        <f>ROUND(SUMIFS(Z2M_2_445!$G:$G,Z2M_2_445!$E:$E,9102,Z2M_2_445!$C:$C,$D105)/1000,1)-K105</f>
        <v>0</v>
      </c>
      <c r="Z105" s="87" t="e">
        <f>IF(LEFT(TEXT(D105,"0000"),1)=9,ROUND(SUMIFS(Z2M_2_445!$J:$J,Z2M_2_445!$E:$E,9102,Z2M_2_445!$C:$C,$D105)/1000,1)-L105,ROUND(SUMIFS(Z2M_2_445!$K:$K,Z2M_2_445!$E:$E,9102,Z2M_2_445!$C:$C,$D105)/1000,1)-L105)</f>
        <v>#N/A</v>
      </c>
      <c r="AA105" s="87"/>
      <c r="AB105" s="87"/>
      <c r="AC105" s="87">
        <f>ROUND(SUMIFS(Z2M_2_445!$I:$I,Z2M_2_445!$E:$E,9102,Z2M_2_445!$C:$C,$D105)/1000,1)-O105</f>
        <v>0</v>
      </c>
      <c r="AD105" s="87">
        <f>ROUND(SUMIFS(Z2M_2_445!$L:$L,Z2M_2_445!$E:$E,9102,Z2M_2_445!$C:$C,$D105)/1000,1)-P105</f>
        <v>0</v>
      </c>
    </row>
    <row r="106" spans="1:30" hidden="1" x14ac:dyDescent="0.3">
      <c r="A106" s="94">
        <f t="shared" si="15"/>
        <v>98</v>
      </c>
      <c r="B106" s="94" t="b">
        <f>ISERROR(VLOOKUP(D106,КПКВ00!A:B,1,FALSE))</f>
        <v>1</v>
      </c>
      <c r="C106" s="94">
        <f t="shared" si="16"/>
        <v>0</v>
      </c>
      <c r="D106" s="94" t="e">
        <f>INDEX(КПКВ_1!D:E,A106,1)</f>
        <v>#N/A</v>
      </c>
      <c r="E106" s="97" t="e">
        <f>INDEX(КПКВ_1!D:E,A106,2)</f>
        <v>#N/A</v>
      </c>
      <c r="F106" s="98" t="e">
        <f t="shared" si="17"/>
        <v>#N/A</v>
      </c>
      <c r="G106" s="99">
        <f t="shared" si="11"/>
        <v>0</v>
      </c>
      <c r="H106" s="100">
        <f>ROUND(SUMIF(зф!$C:$C,$D106,зф!$E:$E)/1000,1)</f>
        <v>0</v>
      </c>
      <c r="I106" s="100">
        <f>ROUND(SUMIF(сф!$C:$C,$D106,сф!$E:$E)/1000,1)</f>
        <v>0</v>
      </c>
      <c r="J106" s="99">
        <f t="shared" si="12"/>
        <v>0</v>
      </c>
      <c r="K106" s="100">
        <f>ROUND(SUMIF(зф!$C:$C,$D106,зф!$F:$F)/1000,1)</f>
        <v>0</v>
      </c>
      <c r="L106" s="100">
        <f>ROUND(SUMIF(сф!$C:$C,$D106,сф!$F:$F)/1000,1)</f>
        <v>0</v>
      </c>
      <c r="M106" s="99">
        <f>ROUND(SUMIF(зф!$C:$C,$D106,зф!$G:$G)/1000,1)</f>
        <v>0</v>
      </c>
      <c r="N106" s="99">
        <f t="shared" si="21"/>
        <v>0</v>
      </c>
      <c r="O106" s="100">
        <f>ROUND(SUMIF(зф!$C:$C,$D106,зф!$J:$J)/1000,1)</f>
        <v>0</v>
      </c>
      <c r="P106" s="100">
        <f>ROUND(SUMIF(сф!$C:$C,$D106,сф!$J:$J)/1000,1)</f>
        <v>0</v>
      </c>
      <c r="Q106" s="101">
        <f t="shared" si="18"/>
        <v>0</v>
      </c>
      <c r="R106" s="101">
        <f t="shared" si="19"/>
        <v>0</v>
      </c>
      <c r="S106" s="101">
        <f t="shared" si="20"/>
        <v>0</v>
      </c>
      <c r="T106" s="107">
        <f t="shared" si="14"/>
        <v>0</v>
      </c>
      <c r="Y106" s="87">
        <f>ROUND(SUMIFS(Z2M_2_445!$G:$G,Z2M_2_445!$E:$E,9102,Z2M_2_445!$C:$C,$D106)/1000,1)-K106</f>
        <v>0</v>
      </c>
      <c r="Z106" s="87" t="e">
        <f>IF(LEFT(TEXT(D106,"0000"),1)=9,ROUND(SUMIFS(Z2M_2_445!$J:$J,Z2M_2_445!$E:$E,9102,Z2M_2_445!$C:$C,$D106)/1000,1)-L106,ROUND(SUMIFS(Z2M_2_445!$K:$K,Z2M_2_445!$E:$E,9102,Z2M_2_445!$C:$C,$D106)/1000,1)-L106)</f>
        <v>#N/A</v>
      </c>
      <c r="AA106" s="87"/>
      <c r="AB106" s="87"/>
      <c r="AC106" s="87">
        <f>ROUND(SUMIFS(Z2M_2_445!$I:$I,Z2M_2_445!$E:$E,9102,Z2M_2_445!$C:$C,$D106)/1000,1)-O106</f>
        <v>0</v>
      </c>
      <c r="AD106" s="87">
        <f>ROUND(SUMIFS(Z2M_2_445!$L:$L,Z2M_2_445!$E:$E,9102,Z2M_2_445!$C:$C,$D106)/1000,1)-P106</f>
        <v>0</v>
      </c>
    </row>
    <row r="107" spans="1:30" hidden="1" x14ac:dyDescent="0.3">
      <c r="A107" s="94">
        <f t="shared" si="15"/>
        <v>99</v>
      </c>
      <c r="B107" s="94" t="b">
        <f>ISERROR(VLOOKUP(D107,КПКВ00!A:B,1,FALSE))</f>
        <v>1</v>
      </c>
      <c r="C107" s="94">
        <f t="shared" si="16"/>
        <v>0</v>
      </c>
      <c r="D107" s="94" t="e">
        <f>INDEX(КПКВ_1!D:E,A107,1)</f>
        <v>#N/A</v>
      </c>
      <c r="E107" s="97" t="e">
        <f>INDEX(КПКВ_1!D:E,A107,2)</f>
        <v>#N/A</v>
      </c>
      <c r="F107" s="98" t="e">
        <f t="shared" si="17"/>
        <v>#N/A</v>
      </c>
      <c r="G107" s="99">
        <f t="shared" si="11"/>
        <v>0</v>
      </c>
      <c r="H107" s="100">
        <f>ROUND(SUMIF(зф!$C:$C,$D107,зф!$E:$E)/1000,1)</f>
        <v>0</v>
      </c>
      <c r="I107" s="100">
        <f>ROUND(SUMIF(сф!$C:$C,$D107,сф!$E:$E)/1000,1)</f>
        <v>0</v>
      </c>
      <c r="J107" s="99">
        <f t="shared" si="12"/>
        <v>0</v>
      </c>
      <c r="K107" s="100">
        <f>ROUND(SUMIF(зф!$C:$C,$D107,зф!$F:$F)/1000,1)</f>
        <v>0</v>
      </c>
      <c r="L107" s="100">
        <f>ROUND(SUMIF(сф!$C:$C,$D107,сф!$F:$F)/1000,1)</f>
        <v>0</v>
      </c>
      <c r="M107" s="99">
        <f>ROUND(SUMIF(зф!$C:$C,$D107,зф!$G:$G)/1000,1)</f>
        <v>0</v>
      </c>
      <c r="N107" s="99">
        <f t="shared" si="21"/>
        <v>0</v>
      </c>
      <c r="O107" s="100">
        <f>ROUND(SUMIF(зф!$C:$C,$D107,зф!$J:$J)/1000,1)</f>
        <v>0</v>
      </c>
      <c r="P107" s="100">
        <f>ROUND(SUMIF(сф!$C:$C,$D107,сф!$J:$J)/1000,1)</f>
        <v>0</v>
      </c>
      <c r="Q107" s="101">
        <f t="shared" si="18"/>
        <v>0</v>
      </c>
      <c r="R107" s="101">
        <f t="shared" si="19"/>
        <v>0</v>
      </c>
      <c r="S107" s="101">
        <f t="shared" si="20"/>
        <v>0</v>
      </c>
      <c r="T107" s="107">
        <f t="shared" si="14"/>
        <v>0</v>
      </c>
      <c r="Y107" s="87">
        <f>ROUND(SUMIFS(Z2M_2_445!$G:$G,Z2M_2_445!$E:$E,9102,Z2M_2_445!$C:$C,$D107)/1000,1)-K107</f>
        <v>0</v>
      </c>
      <c r="Z107" s="87" t="e">
        <f>IF(LEFT(TEXT(D107,"0000"),1)=9,ROUND(SUMIFS(Z2M_2_445!$J:$J,Z2M_2_445!$E:$E,9102,Z2M_2_445!$C:$C,$D107)/1000,1)-L107,ROUND(SUMIFS(Z2M_2_445!$K:$K,Z2M_2_445!$E:$E,9102,Z2M_2_445!$C:$C,$D107)/1000,1)-L107)</f>
        <v>#N/A</v>
      </c>
      <c r="AA107" s="87"/>
      <c r="AB107" s="87"/>
      <c r="AC107" s="87">
        <f>ROUND(SUMIFS(Z2M_2_445!$I:$I,Z2M_2_445!$E:$E,9102,Z2M_2_445!$C:$C,$D107)/1000,1)-O107</f>
        <v>0</v>
      </c>
      <c r="AD107" s="87">
        <f>ROUND(SUMIFS(Z2M_2_445!$L:$L,Z2M_2_445!$E:$E,9102,Z2M_2_445!$C:$C,$D107)/1000,1)-P107</f>
        <v>0</v>
      </c>
    </row>
    <row r="108" spans="1:30" hidden="1" x14ac:dyDescent="0.3">
      <c r="A108" s="94">
        <f t="shared" si="15"/>
        <v>100</v>
      </c>
      <c r="B108" s="94" t="b">
        <f>ISERROR(VLOOKUP(D108,КПКВ00!A:B,1,FALSE))</f>
        <v>1</v>
      </c>
      <c r="C108" s="94">
        <f t="shared" si="16"/>
        <v>0</v>
      </c>
      <c r="D108" s="94" t="e">
        <f>INDEX(КПКВ_1!D:E,A108,1)</f>
        <v>#N/A</v>
      </c>
      <c r="E108" s="97" t="e">
        <f>INDEX(КПКВ_1!D:E,A108,2)</f>
        <v>#N/A</v>
      </c>
      <c r="F108" s="98" t="e">
        <f t="shared" si="17"/>
        <v>#N/A</v>
      </c>
      <c r="G108" s="99">
        <f t="shared" si="11"/>
        <v>0</v>
      </c>
      <c r="H108" s="100">
        <f>ROUND(SUMIF(зф!$C:$C,$D108,зф!$E:$E)/1000,1)</f>
        <v>0</v>
      </c>
      <c r="I108" s="100">
        <f>ROUND(SUMIF(сф!$C:$C,$D108,сф!$E:$E)/1000,1)</f>
        <v>0</v>
      </c>
      <c r="J108" s="99">
        <f t="shared" si="12"/>
        <v>0</v>
      </c>
      <c r="K108" s="100">
        <f>ROUND(SUMIF(зф!$C:$C,$D108,зф!$F:$F)/1000,1)</f>
        <v>0</v>
      </c>
      <c r="L108" s="100">
        <f>ROUND(SUMIF(сф!$C:$C,$D108,сф!$F:$F)/1000,1)</f>
        <v>0</v>
      </c>
      <c r="M108" s="99">
        <f>ROUND(SUMIF(зф!$C:$C,$D108,зф!$G:$G)/1000,1)</f>
        <v>0</v>
      </c>
      <c r="N108" s="99">
        <f t="shared" si="21"/>
        <v>0</v>
      </c>
      <c r="O108" s="100">
        <f>ROUND(SUMIF(зф!$C:$C,$D108,зф!$J:$J)/1000,1)</f>
        <v>0</v>
      </c>
      <c r="P108" s="100">
        <f>ROUND(SUMIF(сф!$C:$C,$D108,сф!$J:$J)/1000,1)</f>
        <v>0</v>
      </c>
      <c r="Q108" s="101">
        <f t="shared" si="18"/>
        <v>0</v>
      </c>
      <c r="R108" s="101">
        <f t="shared" si="19"/>
        <v>0</v>
      </c>
      <c r="S108" s="101">
        <f t="shared" si="20"/>
        <v>0</v>
      </c>
      <c r="T108" s="107">
        <f t="shared" si="14"/>
        <v>0</v>
      </c>
      <c r="Y108" s="87">
        <f>ROUND(SUMIFS(Z2M_2_445!$G:$G,Z2M_2_445!$E:$E,9102,Z2M_2_445!$C:$C,$D108)/1000,1)-K108</f>
        <v>0</v>
      </c>
      <c r="Z108" s="87" t="e">
        <f>IF(LEFT(TEXT(D108,"0000"),1)=9,ROUND(SUMIFS(Z2M_2_445!$J:$J,Z2M_2_445!$E:$E,9102,Z2M_2_445!$C:$C,$D108)/1000,1)-L108,ROUND(SUMIFS(Z2M_2_445!$K:$K,Z2M_2_445!$E:$E,9102,Z2M_2_445!$C:$C,$D108)/1000,1)-L108)</f>
        <v>#N/A</v>
      </c>
      <c r="AA108" s="87"/>
      <c r="AB108" s="87"/>
      <c r="AC108" s="87">
        <f>ROUND(SUMIFS(Z2M_2_445!$I:$I,Z2M_2_445!$E:$E,9102,Z2M_2_445!$C:$C,$D108)/1000,1)-O108</f>
        <v>0</v>
      </c>
      <c r="AD108" s="87">
        <f>ROUND(SUMIFS(Z2M_2_445!$L:$L,Z2M_2_445!$E:$E,9102,Z2M_2_445!$C:$C,$D108)/1000,1)-P108</f>
        <v>0</v>
      </c>
    </row>
    <row r="109" spans="1:30" hidden="1" x14ac:dyDescent="0.3">
      <c r="A109" s="94">
        <f t="shared" si="15"/>
        <v>101</v>
      </c>
      <c r="B109" s="94" t="b">
        <f>ISERROR(VLOOKUP(D109,КПКВ00!A:B,1,FALSE))</f>
        <v>1</v>
      </c>
      <c r="C109" s="94">
        <f t="shared" si="16"/>
        <v>0</v>
      </c>
      <c r="D109" s="94" t="e">
        <f>INDEX(КПКВ_1!D:E,A109,1)</f>
        <v>#N/A</v>
      </c>
      <c r="E109" s="97" t="e">
        <f>INDEX(КПКВ_1!D:E,A109,2)</f>
        <v>#N/A</v>
      </c>
      <c r="F109" s="98" t="e">
        <f t="shared" si="17"/>
        <v>#N/A</v>
      </c>
      <c r="G109" s="99">
        <f t="shared" si="11"/>
        <v>0</v>
      </c>
      <c r="H109" s="100">
        <f>ROUND(SUMIF(зф!$C:$C,$D109,зф!$E:$E)/1000,1)</f>
        <v>0</v>
      </c>
      <c r="I109" s="100">
        <f>ROUND(SUMIF(сф!$C:$C,$D109,сф!$E:$E)/1000,1)</f>
        <v>0</v>
      </c>
      <c r="J109" s="99">
        <f t="shared" si="12"/>
        <v>0</v>
      </c>
      <c r="K109" s="100">
        <f>ROUND(SUMIF(зф!$C:$C,$D109,зф!$F:$F)/1000,1)</f>
        <v>0</v>
      </c>
      <c r="L109" s="100">
        <f>ROUND(SUMIF(сф!$C:$C,$D109,сф!$F:$F)/1000,1)</f>
        <v>0</v>
      </c>
      <c r="M109" s="99">
        <f>ROUND(SUMIF(зф!$C:$C,$D109,зф!$G:$G)/1000,1)</f>
        <v>0</v>
      </c>
      <c r="N109" s="99">
        <f t="shared" si="21"/>
        <v>0</v>
      </c>
      <c r="O109" s="100">
        <f>ROUND(SUMIF(зф!$C:$C,$D109,зф!$J:$J)/1000,1)</f>
        <v>0</v>
      </c>
      <c r="P109" s="100">
        <f>ROUND(SUMIF(сф!$C:$C,$D109,сф!$J:$J)/1000,1)</f>
        <v>0</v>
      </c>
      <c r="Q109" s="101">
        <f t="shared" si="18"/>
        <v>0</v>
      </c>
      <c r="R109" s="101">
        <f t="shared" si="19"/>
        <v>0</v>
      </c>
      <c r="S109" s="101">
        <f t="shared" si="20"/>
        <v>0</v>
      </c>
      <c r="T109" s="107">
        <f t="shared" si="14"/>
        <v>0</v>
      </c>
      <c r="Y109" s="87">
        <f>ROUND(SUMIFS(Z2M_2_445!$G:$G,Z2M_2_445!$E:$E,9102,Z2M_2_445!$C:$C,$D109)/1000,1)-K109</f>
        <v>0</v>
      </c>
      <c r="Z109" s="87" t="e">
        <f>IF(LEFT(TEXT(D109,"0000"),1)=9,ROUND(SUMIFS(Z2M_2_445!$J:$J,Z2M_2_445!$E:$E,9102,Z2M_2_445!$C:$C,$D109)/1000,1)-L109,ROUND(SUMIFS(Z2M_2_445!$K:$K,Z2M_2_445!$E:$E,9102,Z2M_2_445!$C:$C,$D109)/1000,1)-L109)</f>
        <v>#N/A</v>
      </c>
      <c r="AA109" s="87"/>
      <c r="AB109" s="87"/>
      <c r="AC109" s="87">
        <f>ROUND(SUMIFS(Z2M_2_445!$I:$I,Z2M_2_445!$E:$E,9102,Z2M_2_445!$C:$C,$D109)/1000,1)-O109</f>
        <v>0</v>
      </c>
      <c r="AD109" s="87">
        <f>ROUND(SUMIFS(Z2M_2_445!$L:$L,Z2M_2_445!$E:$E,9102,Z2M_2_445!$C:$C,$D109)/1000,1)-P109</f>
        <v>0</v>
      </c>
    </row>
    <row r="110" spans="1:30" hidden="1" x14ac:dyDescent="0.3">
      <c r="A110" s="94">
        <f t="shared" si="15"/>
        <v>102</v>
      </c>
      <c r="B110" s="94" t="b">
        <f>ISERROR(VLOOKUP(D110,КПКВ00!A:B,1,FALSE))</f>
        <v>1</v>
      </c>
      <c r="C110" s="94">
        <f t="shared" si="16"/>
        <v>0</v>
      </c>
      <c r="D110" s="94" t="e">
        <f>INDEX(КПКВ_1!D:E,A110,1)</f>
        <v>#N/A</v>
      </c>
      <c r="E110" s="97" t="e">
        <f>INDEX(КПКВ_1!D:E,A110,2)</f>
        <v>#N/A</v>
      </c>
      <c r="F110" s="98" t="e">
        <f t="shared" si="17"/>
        <v>#N/A</v>
      </c>
      <c r="G110" s="99">
        <f t="shared" si="11"/>
        <v>0</v>
      </c>
      <c r="H110" s="100">
        <f>ROUND(SUMIF(зф!$C:$C,$D110,зф!$E:$E)/1000,1)</f>
        <v>0</v>
      </c>
      <c r="I110" s="100">
        <f>ROUND(SUMIF(сф!$C:$C,$D110,сф!$E:$E)/1000,1)</f>
        <v>0</v>
      </c>
      <c r="J110" s="99">
        <f t="shared" si="12"/>
        <v>0</v>
      </c>
      <c r="K110" s="100">
        <f>ROUND(SUMIF(зф!$C:$C,$D110,зф!$F:$F)/1000,1)</f>
        <v>0</v>
      </c>
      <c r="L110" s="100">
        <f>ROUND(SUMIF(сф!$C:$C,$D110,сф!$F:$F)/1000,1)</f>
        <v>0</v>
      </c>
      <c r="M110" s="99">
        <f>ROUND(SUMIF(зф!$C:$C,$D110,зф!$G:$G)/1000,1)</f>
        <v>0</v>
      </c>
      <c r="N110" s="99">
        <f t="shared" si="21"/>
        <v>0</v>
      </c>
      <c r="O110" s="100">
        <f>ROUND(SUMIF(зф!$C:$C,$D110,зф!$J:$J)/1000,1)</f>
        <v>0</v>
      </c>
      <c r="P110" s="100">
        <f>ROUND(SUMIF(сф!$C:$C,$D110,сф!$J:$J)/1000,1)</f>
        <v>0</v>
      </c>
      <c r="Q110" s="101">
        <f t="shared" si="18"/>
        <v>0</v>
      </c>
      <c r="R110" s="101">
        <f t="shared" si="19"/>
        <v>0</v>
      </c>
      <c r="S110" s="101">
        <f t="shared" si="20"/>
        <v>0</v>
      </c>
      <c r="T110" s="107">
        <f t="shared" si="14"/>
        <v>0</v>
      </c>
      <c r="Y110" s="87">
        <f>ROUND(SUMIFS(Z2M_2_445!$G:$G,Z2M_2_445!$E:$E,9102,Z2M_2_445!$C:$C,$D110)/1000,1)-K110</f>
        <v>0</v>
      </c>
      <c r="Z110" s="87" t="e">
        <f>IF(LEFT(TEXT(D110,"0000"),1)=9,ROUND(SUMIFS(Z2M_2_445!$J:$J,Z2M_2_445!$E:$E,9102,Z2M_2_445!$C:$C,$D110)/1000,1)-L110,ROUND(SUMIFS(Z2M_2_445!$K:$K,Z2M_2_445!$E:$E,9102,Z2M_2_445!$C:$C,$D110)/1000,1)-L110)</f>
        <v>#N/A</v>
      </c>
      <c r="AA110" s="87"/>
      <c r="AB110" s="87"/>
      <c r="AC110" s="87">
        <f>ROUND(SUMIFS(Z2M_2_445!$I:$I,Z2M_2_445!$E:$E,9102,Z2M_2_445!$C:$C,$D110)/1000,1)-O110</f>
        <v>0</v>
      </c>
      <c r="AD110" s="87">
        <f>ROUND(SUMIFS(Z2M_2_445!$L:$L,Z2M_2_445!$E:$E,9102,Z2M_2_445!$C:$C,$D110)/1000,1)-P110</f>
        <v>0</v>
      </c>
    </row>
    <row r="111" spans="1:30" hidden="1" x14ac:dyDescent="0.3">
      <c r="A111" s="94">
        <f t="shared" si="15"/>
        <v>103</v>
      </c>
      <c r="B111" s="94" t="b">
        <f>ISERROR(VLOOKUP(D111,КПКВ00!A:B,1,FALSE))</f>
        <v>1</v>
      </c>
      <c r="C111" s="94">
        <f t="shared" si="16"/>
        <v>0</v>
      </c>
      <c r="D111" s="94" t="e">
        <f>INDEX(КПКВ_1!D:E,A111,1)</f>
        <v>#N/A</v>
      </c>
      <c r="E111" s="97" t="e">
        <f>INDEX(КПКВ_1!D:E,A111,2)</f>
        <v>#N/A</v>
      </c>
      <c r="F111" s="98" t="e">
        <f t="shared" si="17"/>
        <v>#N/A</v>
      </c>
      <c r="G111" s="99">
        <f t="shared" si="11"/>
        <v>0</v>
      </c>
      <c r="H111" s="100">
        <f>ROUND(SUMIF(зф!$C:$C,$D111,зф!$E:$E)/1000,1)</f>
        <v>0</v>
      </c>
      <c r="I111" s="100">
        <f>ROUND(SUMIF(сф!$C:$C,$D111,сф!$E:$E)/1000,1)</f>
        <v>0</v>
      </c>
      <c r="J111" s="99">
        <f t="shared" si="12"/>
        <v>0</v>
      </c>
      <c r="K111" s="100">
        <f>ROUND(SUMIF(зф!$C:$C,$D111,зф!$F:$F)/1000,1)</f>
        <v>0</v>
      </c>
      <c r="L111" s="100">
        <f>ROUND(SUMIF(сф!$C:$C,$D111,сф!$F:$F)/1000,1)</f>
        <v>0</v>
      </c>
      <c r="M111" s="99">
        <f>ROUND(SUMIF(зф!$C:$C,$D111,зф!$G:$G)/1000,1)</f>
        <v>0</v>
      </c>
      <c r="N111" s="99">
        <f t="shared" si="21"/>
        <v>0</v>
      </c>
      <c r="O111" s="100">
        <f>ROUND(SUMIF(зф!$C:$C,$D111,зф!$J:$J)/1000,1)</f>
        <v>0</v>
      </c>
      <c r="P111" s="100">
        <f>ROUND(SUMIF(сф!$C:$C,$D111,сф!$J:$J)/1000,1)</f>
        <v>0</v>
      </c>
      <c r="Q111" s="101">
        <f t="shared" si="18"/>
        <v>0</v>
      </c>
      <c r="R111" s="101">
        <f t="shared" si="19"/>
        <v>0</v>
      </c>
      <c r="S111" s="101">
        <f t="shared" si="20"/>
        <v>0</v>
      </c>
      <c r="T111" s="107">
        <f t="shared" si="14"/>
        <v>0</v>
      </c>
      <c r="Y111" s="87">
        <f>ROUND(SUMIFS(Z2M_2_445!$G:$G,Z2M_2_445!$E:$E,9102,Z2M_2_445!$C:$C,$D111)/1000,1)-K111</f>
        <v>0</v>
      </c>
      <c r="Z111" s="87" t="e">
        <f>IF(LEFT(TEXT(D111,"0000"),1)=9,ROUND(SUMIFS(Z2M_2_445!$J:$J,Z2M_2_445!$E:$E,9102,Z2M_2_445!$C:$C,$D111)/1000,1)-L111,ROUND(SUMIFS(Z2M_2_445!$K:$K,Z2M_2_445!$E:$E,9102,Z2M_2_445!$C:$C,$D111)/1000,1)-L111)</f>
        <v>#N/A</v>
      </c>
      <c r="AA111" s="87"/>
      <c r="AB111" s="87"/>
      <c r="AC111" s="87">
        <f>ROUND(SUMIFS(Z2M_2_445!$I:$I,Z2M_2_445!$E:$E,9102,Z2M_2_445!$C:$C,$D111)/1000,1)-O111</f>
        <v>0</v>
      </c>
      <c r="AD111" s="87">
        <f>ROUND(SUMIFS(Z2M_2_445!$L:$L,Z2M_2_445!$E:$E,9102,Z2M_2_445!$C:$C,$D111)/1000,1)-P111</f>
        <v>0</v>
      </c>
    </row>
    <row r="112" spans="1:30" hidden="1" x14ac:dyDescent="0.3">
      <c r="A112" s="94">
        <f t="shared" si="15"/>
        <v>104</v>
      </c>
      <c r="B112" s="94" t="b">
        <f>ISERROR(VLOOKUP(D112,КПКВ00!A:B,1,FALSE))</f>
        <v>1</v>
      </c>
      <c r="C112" s="94">
        <f t="shared" si="16"/>
        <v>0</v>
      </c>
      <c r="D112" s="94" t="e">
        <f>INDEX(КПКВ_1!D:E,A112,1)</f>
        <v>#N/A</v>
      </c>
      <c r="E112" s="97" t="e">
        <f>INDEX(КПКВ_1!D:E,A112,2)</f>
        <v>#N/A</v>
      </c>
      <c r="F112" s="98" t="e">
        <f t="shared" si="17"/>
        <v>#N/A</v>
      </c>
      <c r="G112" s="99">
        <f t="shared" ref="G112:G164" si="22">H112+I112</f>
        <v>0</v>
      </c>
      <c r="H112" s="100">
        <f>ROUND(SUMIF(зф!$C:$C,$D112,зф!$E:$E)/1000,1)</f>
        <v>0</v>
      </c>
      <c r="I112" s="100">
        <f>ROUND(SUMIF(сф!$C:$C,$D112,сф!$E:$E)/1000,1)</f>
        <v>0</v>
      </c>
      <c r="J112" s="99">
        <f t="shared" ref="J112:J164" si="23">K112+L112</f>
        <v>0</v>
      </c>
      <c r="K112" s="100">
        <f>ROUND(SUMIF(зф!$C:$C,$D112,зф!$F:$F)/1000,1)</f>
        <v>0</v>
      </c>
      <c r="L112" s="100">
        <f>ROUND(SUMIF(сф!$C:$C,$D112,сф!$F:$F)/1000,1)</f>
        <v>0</v>
      </c>
      <c r="M112" s="99">
        <f>ROUND(SUMIF(зф!$C:$C,$D112,зф!$G:$G)/1000,1)</f>
        <v>0</v>
      </c>
      <c r="N112" s="99">
        <f t="shared" si="21"/>
        <v>0</v>
      </c>
      <c r="O112" s="100">
        <f>ROUND(SUMIF(зф!$C:$C,$D112,зф!$J:$J)/1000,1)</f>
        <v>0</v>
      </c>
      <c r="P112" s="100">
        <f>ROUND(SUMIF(сф!$C:$C,$D112,сф!$J:$J)/1000,1)</f>
        <v>0</v>
      </c>
      <c r="Q112" s="101">
        <f t="shared" si="18"/>
        <v>0</v>
      </c>
      <c r="R112" s="101">
        <f t="shared" si="19"/>
        <v>0</v>
      </c>
      <c r="S112" s="101">
        <f t="shared" si="20"/>
        <v>0</v>
      </c>
      <c r="T112" s="107">
        <f t="shared" si="14"/>
        <v>0</v>
      </c>
      <c r="Y112" s="87">
        <f>ROUND(SUMIFS(Z2M_2_445!$G:$G,Z2M_2_445!$E:$E,9102,Z2M_2_445!$C:$C,$D112)/1000,1)-K112</f>
        <v>0</v>
      </c>
      <c r="Z112" s="87" t="e">
        <f>IF(LEFT(TEXT(D112,"0000"),1)=9,ROUND(SUMIFS(Z2M_2_445!$J:$J,Z2M_2_445!$E:$E,9102,Z2M_2_445!$C:$C,$D112)/1000,1)-L112,ROUND(SUMIFS(Z2M_2_445!$K:$K,Z2M_2_445!$E:$E,9102,Z2M_2_445!$C:$C,$D112)/1000,1)-L112)</f>
        <v>#N/A</v>
      </c>
      <c r="AA112" s="87"/>
      <c r="AB112" s="87"/>
      <c r="AC112" s="87">
        <f>ROUND(SUMIFS(Z2M_2_445!$I:$I,Z2M_2_445!$E:$E,9102,Z2M_2_445!$C:$C,$D112)/1000,1)-O112</f>
        <v>0</v>
      </c>
      <c r="AD112" s="87">
        <f>ROUND(SUMIFS(Z2M_2_445!$L:$L,Z2M_2_445!$E:$E,9102,Z2M_2_445!$C:$C,$D112)/1000,1)-P112</f>
        <v>0</v>
      </c>
    </row>
    <row r="113" spans="1:30" hidden="1" x14ac:dyDescent="0.3">
      <c r="A113" s="94">
        <f t="shared" si="15"/>
        <v>105</v>
      </c>
      <c r="B113" s="94" t="b">
        <f>ISERROR(VLOOKUP(D113,КПКВ00!A:B,1,FALSE))</f>
        <v>1</v>
      </c>
      <c r="C113" s="94">
        <f t="shared" si="16"/>
        <v>0</v>
      </c>
      <c r="D113" s="94" t="e">
        <f>INDEX(КПКВ_1!D:E,A113,1)</f>
        <v>#N/A</v>
      </c>
      <c r="E113" s="97" t="e">
        <f>INDEX(КПКВ_1!D:E,A113,2)</f>
        <v>#N/A</v>
      </c>
      <c r="F113" s="98" t="e">
        <f t="shared" si="17"/>
        <v>#N/A</v>
      </c>
      <c r="G113" s="99">
        <f t="shared" si="22"/>
        <v>0</v>
      </c>
      <c r="H113" s="100">
        <f>ROUND(SUMIF(зф!$C:$C,$D113,зф!$E:$E)/1000,1)</f>
        <v>0</v>
      </c>
      <c r="I113" s="100">
        <f>ROUND(SUMIF(сф!$C:$C,$D113,сф!$E:$E)/1000,1)</f>
        <v>0</v>
      </c>
      <c r="J113" s="99">
        <f t="shared" si="23"/>
        <v>0</v>
      </c>
      <c r="K113" s="100">
        <f>ROUND(SUMIF(зф!$C:$C,$D113,зф!$F:$F)/1000,1)</f>
        <v>0</v>
      </c>
      <c r="L113" s="100">
        <f>ROUND(SUMIF(сф!$C:$C,$D113,сф!$F:$F)/1000,1)</f>
        <v>0</v>
      </c>
      <c r="M113" s="99">
        <f>ROUND(SUMIF(зф!$C:$C,$D113,зф!$G:$G)/1000,1)</f>
        <v>0</v>
      </c>
      <c r="N113" s="99">
        <f t="shared" si="21"/>
        <v>0</v>
      </c>
      <c r="O113" s="100">
        <f>ROUND(SUMIF(зф!$C:$C,$D113,зф!$J:$J)/1000,1)</f>
        <v>0</v>
      </c>
      <c r="P113" s="100">
        <f>ROUND(SUMIF(сф!$C:$C,$D113,сф!$J:$J)/1000,1)</f>
        <v>0</v>
      </c>
      <c r="Q113" s="101">
        <f t="shared" si="18"/>
        <v>0</v>
      </c>
      <c r="R113" s="101">
        <f t="shared" si="19"/>
        <v>0</v>
      </c>
      <c r="S113" s="101">
        <f t="shared" si="20"/>
        <v>0</v>
      </c>
      <c r="T113" s="107">
        <f t="shared" si="14"/>
        <v>0</v>
      </c>
      <c r="Y113" s="87">
        <f>ROUND(SUMIFS(Z2M_2_445!$G:$G,Z2M_2_445!$E:$E,9102,Z2M_2_445!$C:$C,$D113)/1000,1)-K113</f>
        <v>0</v>
      </c>
      <c r="Z113" s="87" t="e">
        <f>IF(LEFT(TEXT(D113,"0000"),1)=9,ROUND(SUMIFS(Z2M_2_445!$J:$J,Z2M_2_445!$E:$E,9102,Z2M_2_445!$C:$C,$D113)/1000,1)-L113,ROUND(SUMIFS(Z2M_2_445!$K:$K,Z2M_2_445!$E:$E,9102,Z2M_2_445!$C:$C,$D113)/1000,1)-L113)</f>
        <v>#N/A</v>
      </c>
      <c r="AA113" s="87"/>
      <c r="AB113" s="87"/>
      <c r="AC113" s="87">
        <f>ROUND(SUMIFS(Z2M_2_445!$I:$I,Z2M_2_445!$E:$E,9102,Z2M_2_445!$C:$C,$D113)/1000,1)-O113</f>
        <v>0</v>
      </c>
      <c r="AD113" s="87">
        <f>ROUND(SUMIFS(Z2M_2_445!$L:$L,Z2M_2_445!$E:$E,9102,Z2M_2_445!$C:$C,$D113)/1000,1)-P113</f>
        <v>0</v>
      </c>
    </row>
    <row r="114" spans="1:30" hidden="1" x14ac:dyDescent="0.3">
      <c r="A114" s="94">
        <f t="shared" si="15"/>
        <v>106</v>
      </c>
      <c r="B114" s="94" t="b">
        <f>ISERROR(VLOOKUP(D114,КПКВ00!A:B,1,FALSE))</f>
        <v>1</v>
      </c>
      <c r="C114" s="94">
        <f t="shared" si="16"/>
        <v>0</v>
      </c>
      <c r="D114" s="94" t="e">
        <f>INDEX(КПКВ_1!D:E,A114,1)</f>
        <v>#N/A</v>
      </c>
      <c r="E114" s="97" t="e">
        <f>INDEX(КПКВ_1!D:E,A114,2)</f>
        <v>#N/A</v>
      </c>
      <c r="F114" s="98" t="e">
        <f t="shared" si="17"/>
        <v>#N/A</v>
      </c>
      <c r="G114" s="99">
        <f t="shared" si="22"/>
        <v>0</v>
      </c>
      <c r="H114" s="100">
        <f>ROUND(SUMIF(зф!$C:$C,$D114,зф!$E:$E)/1000,1)</f>
        <v>0</v>
      </c>
      <c r="I114" s="100">
        <f>ROUND(SUMIF(сф!$C:$C,$D114,сф!$E:$E)/1000,1)</f>
        <v>0</v>
      </c>
      <c r="J114" s="99">
        <f t="shared" si="23"/>
        <v>0</v>
      </c>
      <c r="K114" s="100">
        <f>ROUND(SUMIF(зф!$C:$C,$D114,зф!$F:$F)/1000,1)</f>
        <v>0</v>
      </c>
      <c r="L114" s="100">
        <f>ROUND(SUMIF(сф!$C:$C,$D114,сф!$F:$F)/1000,1)</f>
        <v>0</v>
      </c>
      <c r="M114" s="99">
        <f>ROUND(SUMIF(зф!$C:$C,$D114,зф!$G:$G)/1000,1)</f>
        <v>0</v>
      </c>
      <c r="N114" s="99">
        <f t="shared" si="21"/>
        <v>0</v>
      </c>
      <c r="O114" s="100">
        <f>ROUND(SUMIF(зф!$C:$C,$D114,зф!$J:$J)/1000,1)</f>
        <v>0</v>
      </c>
      <c r="P114" s="100">
        <f>ROUND(SUMIF(сф!$C:$C,$D114,сф!$J:$J)/1000,1)</f>
        <v>0</v>
      </c>
      <c r="Q114" s="101">
        <f t="shared" si="18"/>
        <v>0</v>
      </c>
      <c r="R114" s="101">
        <f t="shared" si="19"/>
        <v>0</v>
      </c>
      <c r="S114" s="101">
        <f t="shared" si="20"/>
        <v>0</v>
      </c>
      <c r="T114" s="107">
        <f t="shared" si="14"/>
        <v>0</v>
      </c>
      <c r="Y114" s="87">
        <f>ROUND(SUMIFS(Z2M_2_445!$G:$G,Z2M_2_445!$E:$E,9102,Z2M_2_445!$C:$C,$D114)/1000,1)-K114</f>
        <v>0</v>
      </c>
      <c r="Z114" s="87" t="e">
        <f>IF(LEFT(TEXT(D114,"0000"),1)=9,ROUND(SUMIFS(Z2M_2_445!$J:$J,Z2M_2_445!$E:$E,9102,Z2M_2_445!$C:$C,$D114)/1000,1)-L114,ROUND(SUMIFS(Z2M_2_445!$K:$K,Z2M_2_445!$E:$E,9102,Z2M_2_445!$C:$C,$D114)/1000,1)-L114)</f>
        <v>#N/A</v>
      </c>
      <c r="AA114" s="87"/>
      <c r="AB114" s="87"/>
      <c r="AC114" s="87">
        <f>ROUND(SUMIFS(Z2M_2_445!$I:$I,Z2M_2_445!$E:$E,9102,Z2M_2_445!$C:$C,$D114)/1000,1)-O114</f>
        <v>0</v>
      </c>
      <c r="AD114" s="87">
        <f>ROUND(SUMIFS(Z2M_2_445!$L:$L,Z2M_2_445!$E:$E,9102,Z2M_2_445!$C:$C,$D114)/1000,1)-P114</f>
        <v>0</v>
      </c>
    </row>
    <row r="115" spans="1:30" hidden="1" x14ac:dyDescent="0.3">
      <c r="A115" s="94">
        <f t="shared" si="15"/>
        <v>107</v>
      </c>
      <c r="B115" s="94" t="b">
        <f>ISERROR(VLOOKUP(D115,КПКВ00!A:B,1,FALSE))</f>
        <v>1</v>
      </c>
      <c r="C115" s="94">
        <f t="shared" si="16"/>
        <v>0</v>
      </c>
      <c r="D115" s="94" t="e">
        <f>INDEX(КПКВ_1!D:E,A115,1)</f>
        <v>#N/A</v>
      </c>
      <c r="E115" s="97" t="e">
        <f>INDEX(КПКВ_1!D:E,A115,2)</f>
        <v>#N/A</v>
      </c>
      <c r="F115" s="98" t="e">
        <f t="shared" si="17"/>
        <v>#N/A</v>
      </c>
      <c r="G115" s="99">
        <f t="shared" si="22"/>
        <v>0</v>
      </c>
      <c r="H115" s="100">
        <f>ROUND(SUMIF(зф!$C:$C,$D115,зф!$E:$E)/1000,1)</f>
        <v>0</v>
      </c>
      <c r="I115" s="100">
        <f>ROUND(SUMIF(сф!$C:$C,$D115,сф!$E:$E)/1000,1)</f>
        <v>0</v>
      </c>
      <c r="J115" s="99">
        <f t="shared" si="23"/>
        <v>0</v>
      </c>
      <c r="K115" s="100">
        <f>ROUND(SUMIF(зф!$C:$C,$D115,зф!$F:$F)/1000,1)</f>
        <v>0</v>
      </c>
      <c r="L115" s="100">
        <f>ROUND(SUMIF(сф!$C:$C,$D115,сф!$F:$F)/1000,1)</f>
        <v>0</v>
      </c>
      <c r="M115" s="99">
        <f>ROUND(SUMIF(зф!$C:$C,$D115,зф!$G:$G)/1000,1)</f>
        <v>0</v>
      </c>
      <c r="N115" s="99">
        <f t="shared" si="21"/>
        <v>0</v>
      </c>
      <c r="O115" s="100">
        <f>ROUND(SUMIF(зф!$C:$C,$D115,зф!$J:$J)/1000,1)</f>
        <v>0</v>
      </c>
      <c r="P115" s="100">
        <f>ROUND(SUMIF(сф!$C:$C,$D115,сф!$J:$J)/1000,1)</f>
        <v>0</v>
      </c>
      <c r="Q115" s="101">
        <f t="shared" si="18"/>
        <v>0</v>
      </c>
      <c r="R115" s="101">
        <f t="shared" si="19"/>
        <v>0</v>
      </c>
      <c r="S115" s="101">
        <f t="shared" si="20"/>
        <v>0</v>
      </c>
      <c r="T115" s="107">
        <f t="shared" si="14"/>
        <v>0</v>
      </c>
      <c r="Y115" s="87">
        <f>ROUND(SUMIFS(Z2M_2_445!$G:$G,Z2M_2_445!$E:$E,9102,Z2M_2_445!$C:$C,$D115)/1000,1)-K115</f>
        <v>0</v>
      </c>
      <c r="Z115" s="87" t="e">
        <f>IF(LEFT(TEXT(D115,"0000"),1)=9,ROUND(SUMIFS(Z2M_2_445!$J:$J,Z2M_2_445!$E:$E,9102,Z2M_2_445!$C:$C,$D115)/1000,1)-L115,ROUND(SUMIFS(Z2M_2_445!$K:$K,Z2M_2_445!$E:$E,9102,Z2M_2_445!$C:$C,$D115)/1000,1)-L115)</f>
        <v>#N/A</v>
      </c>
      <c r="AA115" s="87"/>
      <c r="AB115" s="87"/>
      <c r="AC115" s="87">
        <f>ROUND(SUMIFS(Z2M_2_445!$I:$I,Z2M_2_445!$E:$E,9102,Z2M_2_445!$C:$C,$D115)/1000,1)-O115</f>
        <v>0</v>
      </c>
      <c r="AD115" s="87">
        <f>ROUND(SUMIFS(Z2M_2_445!$L:$L,Z2M_2_445!$E:$E,9102,Z2M_2_445!$C:$C,$D115)/1000,1)-P115</f>
        <v>0</v>
      </c>
    </row>
    <row r="116" spans="1:30" hidden="1" x14ac:dyDescent="0.3">
      <c r="A116" s="94">
        <f t="shared" si="15"/>
        <v>108</v>
      </c>
      <c r="B116" s="94" t="b">
        <f>ISERROR(VLOOKUP(D116,КПКВ00!A:B,1,FALSE))</f>
        <v>1</v>
      </c>
      <c r="C116" s="94">
        <f t="shared" si="16"/>
        <v>0</v>
      </c>
      <c r="D116" s="94" t="e">
        <f>INDEX(КПКВ_1!D:E,A116,1)</f>
        <v>#N/A</v>
      </c>
      <c r="E116" s="97" t="e">
        <f>INDEX(КПКВ_1!D:E,A116,2)</f>
        <v>#N/A</v>
      </c>
      <c r="F116" s="98" t="e">
        <f t="shared" si="17"/>
        <v>#N/A</v>
      </c>
      <c r="G116" s="99">
        <f t="shared" si="22"/>
        <v>0</v>
      </c>
      <c r="H116" s="100">
        <f>ROUND(SUMIF(зф!$C:$C,$D116,зф!$E:$E)/1000,1)</f>
        <v>0</v>
      </c>
      <c r="I116" s="100">
        <f>ROUND(SUMIF(сф!$C:$C,$D116,сф!$E:$E)/1000,1)</f>
        <v>0</v>
      </c>
      <c r="J116" s="99">
        <f t="shared" si="23"/>
        <v>0</v>
      </c>
      <c r="K116" s="100">
        <f>ROUND(SUMIF(зф!$C:$C,$D116,зф!$F:$F)/1000,1)</f>
        <v>0</v>
      </c>
      <c r="L116" s="100">
        <f>ROUND(SUMIF(сф!$C:$C,$D116,сф!$F:$F)/1000,1)</f>
        <v>0</v>
      </c>
      <c r="M116" s="99">
        <f>ROUND(SUMIF(зф!$C:$C,$D116,зф!$G:$G)/1000,1)</f>
        <v>0</v>
      </c>
      <c r="N116" s="99">
        <f t="shared" si="21"/>
        <v>0</v>
      </c>
      <c r="O116" s="100">
        <f>ROUND(SUMIF(зф!$C:$C,$D116,зф!$J:$J)/1000,1)</f>
        <v>0</v>
      </c>
      <c r="P116" s="100">
        <f>ROUND(SUMIF(сф!$C:$C,$D116,сф!$J:$J)/1000,1)</f>
        <v>0</v>
      </c>
      <c r="Q116" s="101">
        <f t="shared" si="18"/>
        <v>0</v>
      </c>
      <c r="R116" s="101">
        <f t="shared" si="19"/>
        <v>0</v>
      </c>
      <c r="S116" s="101">
        <f t="shared" si="20"/>
        <v>0</v>
      </c>
      <c r="T116" s="107">
        <f t="shared" si="14"/>
        <v>0</v>
      </c>
      <c r="Y116" s="87">
        <f>ROUND(SUMIFS(Z2M_2_445!$G:$G,Z2M_2_445!$E:$E,9102,Z2M_2_445!$C:$C,$D116)/1000,1)-K116</f>
        <v>0</v>
      </c>
      <c r="Z116" s="87" t="e">
        <f>IF(LEFT(TEXT(D116,"0000"),1)=9,ROUND(SUMIFS(Z2M_2_445!$J:$J,Z2M_2_445!$E:$E,9102,Z2M_2_445!$C:$C,$D116)/1000,1)-L116,ROUND(SUMIFS(Z2M_2_445!$K:$K,Z2M_2_445!$E:$E,9102,Z2M_2_445!$C:$C,$D116)/1000,1)-L116)</f>
        <v>#N/A</v>
      </c>
      <c r="AA116" s="87"/>
      <c r="AB116" s="87"/>
      <c r="AC116" s="87">
        <f>ROUND(SUMIFS(Z2M_2_445!$I:$I,Z2M_2_445!$E:$E,9102,Z2M_2_445!$C:$C,$D116)/1000,1)-O116</f>
        <v>0</v>
      </c>
      <c r="AD116" s="87">
        <f>ROUND(SUMIFS(Z2M_2_445!$L:$L,Z2M_2_445!$E:$E,9102,Z2M_2_445!$C:$C,$D116)/1000,1)-P116</f>
        <v>0</v>
      </c>
    </row>
    <row r="117" spans="1:30" hidden="1" x14ac:dyDescent="0.3">
      <c r="A117" s="94">
        <f t="shared" si="15"/>
        <v>109</v>
      </c>
      <c r="B117" s="94" t="b">
        <f>ISERROR(VLOOKUP(D117,КПКВ00!A:B,1,FALSE))</f>
        <v>1</v>
      </c>
      <c r="C117" s="94">
        <f t="shared" si="16"/>
        <v>0</v>
      </c>
      <c r="D117" s="94" t="e">
        <f>INDEX(КПКВ_1!D:E,A117,1)</f>
        <v>#N/A</v>
      </c>
      <c r="E117" s="97" t="e">
        <f>INDEX(КПКВ_1!D:E,A117,2)</f>
        <v>#N/A</v>
      </c>
      <c r="F117" s="98" t="e">
        <f t="shared" si="17"/>
        <v>#N/A</v>
      </c>
      <c r="G117" s="99">
        <f t="shared" si="22"/>
        <v>0</v>
      </c>
      <c r="H117" s="100">
        <f>ROUND(SUMIF(зф!$C:$C,$D117,зф!$E:$E)/1000,1)</f>
        <v>0</v>
      </c>
      <c r="I117" s="100">
        <f>ROUND(SUMIF(сф!$C:$C,$D117,сф!$E:$E)/1000,1)</f>
        <v>0</v>
      </c>
      <c r="J117" s="99">
        <f t="shared" si="23"/>
        <v>0</v>
      </c>
      <c r="K117" s="100">
        <f>ROUND(SUMIF(зф!$C:$C,$D117,зф!$F:$F)/1000,1)</f>
        <v>0</v>
      </c>
      <c r="L117" s="100">
        <f>ROUND(SUMIF(сф!$C:$C,$D117,сф!$F:$F)/1000,1)</f>
        <v>0</v>
      </c>
      <c r="M117" s="99">
        <f>ROUND(SUMIF(зф!$C:$C,$D117,зф!$G:$G)/1000,1)</f>
        <v>0</v>
      </c>
      <c r="N117" s="99">
        <f t="shared" si="21"/>
        <v>0</v>
      </c>
      <c r="O117" s="100">
        <f>ROUND(SUMIF(зф!$C:$C,$D117,зф!$J:$J)/1000,1)</f>
        <v>0</v>
      </c>
      <c r="P117" s="100">
        <f>ROUND(SUMIF(сф!$C:$C,$D117,сф!$J:$J)/1000,1)</f>
        <v>0</v>
      </c>
      <c r="Q117" s="101">
        <f t="shared" si="18"/>
        <v>0</v>
      </c>
      <c r="R117" s="101">
        <f t="shared" si="19"/>
        <v>0</v>
      </c>
      <c r="S117" s="101">
        <f t="shared" si="20"/>
        <v>0</v>
      </c>
      <c r="T117" s="107">
        <f t="shared" si="14"/>
        <v>0</v>
      </c>
      <c r="Y117" s="87">
        <f>ROUND(SUMIFS(Z2M_2_445!$G:$G,Z2M_2_445!$E:$E,9102,Z2M_2_445!$C:$C,$D117)/1000,1)-K117</f>
        <v>0</v>
      </c>
      <c r="Z117" s="87" t="e">
        <f>IF(LEFT(TEXT(D117,"0000"),1)=9,ROUND(SUMIFS(Z2M_2_445!$J:$J,Z2M_2_445!$E:$E,9102,Z2M_2_445!$C:$C,$D117)/1000,1)-L117,ROUND(SUMIFS(Z2M_2_445!$K:$K,Z2M_2_445!$E:$E,9102,Z2M_2_445!$C:$C,$D117)/1000,1)-L117)</f>
        <v>#N/A</v>
      </c>
      <c r="AA117" s="87"/>
      <c r="AB117" s="87"/>
      <c r="AC117" s="87">
        <f>ROUND(SUMIFS(Z2M_2_445!$I:$I,Z2M_2_445!$E:$E,9102,Z2M_2_445!$C:$C,$D117)/1000,1)-O117</f>
        <v>0</v>
      </c>
      <c r="AD117" s="87">
        <f>ROUND(SUMIFS(Z2M_2_445!$L:$L,Z2M_2_445!$E:$E,9102,Z2M_2_445!$C:$C,$D117)/1000,1)-P117</f>
        <v>0</v>
      </c>
    </row>
    <row r="118" spans="1:30" hidden="1" x14ac:dyDescent="0.3">
      <c r="A118" s="94">
        <f t="shared" si="15"/>
        <v>110</v>
      </c>
      <c r="B118" s="94" t="b">
        <f>ISERROR(VLOOKUP(D118,КПКВ00!A:B,1,FALSE))</f>
        <v>1</v>
      </c>
      <c r="C118" s="94">
        <f t="shared" si="16"/>
        <v>0</v>
      </c>
      <c r="D118" s="94" t="e">
        <f>INDEX(КПКВ_1!D:E,A118,1)</f>
        <v>#N/A</v>
      </c>
      <c r="E118" s="97" t="e">
        <f>INDEX(КПКВ_1!D:E,A118,2)</f>
        <v>#N/A</v>
      </c>
      <c r="F118" s="98" t="e">
        <f t="shared" si="17"/>
        <v>#N/A</v>
      </c>
      <c r="G118" s="99">
        <f t="shared" si="22"/>
        <v>0</v>
      </c>
      <c r="H118" s="100">
        <f>ROUND(SUMIF(зф!$C:$C,$D118,зф!$E:$E)/1000,1)</f>
        <v>0</v>
      </c>
      <c r="I118" s="100">
        <f>ROUND(SUMIF(сф!$C:$C,$D118,сф!$E:$E)/1000,1)</f>
        <v>0</v>
      </c>
      <c r="J118" s="99">
        <f t="shared" si="23"/>
        <v>0</v>
      </c>
      <c r="K118" s="100">
        <f>ROUND(SUMIF(зф!$C:$C,$D118,зф!$F:$F)/1000,1)</f>
        <v>0</v>
      </c>
      <c r="L118" s="100">
        <f>ROUND(SUMIF(сф!$C:$C,$D118,сф!$F:$F)/1000,1)</f>
        <v>0</v>
      </c>
      <c r="M118" s="99">
        <f>ROUND(SUMIF(зф!$C:$C,$D118,зф!$G:$G)/1000,1)</f>
        <v>0</v>
      </c>
      <c r="N118" s="99">
        <f t="shared" si="21"/>
        <v>0</v>
      </c>
      <c r="O118" s="100">
        <f>ROUND(SUMIF(зф!$C:$C,$D118,зф!$J:$J)/1000,1)</f>
        <v>0</v>
      </c>
      <c r="P118" s="100">
        <f>ROUND(SUMIF(сф!$C:$C,$D118,сф!$J:$J)/1000,1)</f>
        <v>0</v>
      </c>
      <c r="Q118" s="101">
        <f t="shared" si="18"/>
        <v>0</v>
      </c>
      <c r="R118" s="101">
        <f t="shared" si="19"/>
        <v>0</v>
      </c>
      <c r="S118" s="101">
        <f t="shared" si="20"/>
        <v>0</v>
      </c>
      <c r="T118" s="107">
        <f t="shared" si="14"/>
        <v>0</v>
      </c>
      <c r="Y118" s="87">
        <f>ROUND(SUMIFS(Z2M_2_445!$G:$G,Z2M_2_445!$E:$E,9102,Z2M_2_445!$C:$C,$D118)/1000,1)-K118</f>
        <v>0</v>
      </c>
      <c r="Z118" s="87" t="e">
        <f>IF(LEFT(TEXT(D118,"0000"),1)=9,ROUND(SUMIFS(Z2M_2_445!$J:$J,Z2M_2_445!$E:$E,9102,Z2M_2_445!$C:$C,$D118)/1000,1)-L118,ROUND(SUMIFS(Z2M_2_445!$K:$K,Z2M_2_445!$E:$E,9102,Z2M_2_445!$C:$C,$D118)/1000,1)-L118)</f>
        <v>#N/A</v>
      </c>
      <c r="AA118" s="87"/>
      <c r="AB118" s="87"/>
      <c r="AC118" s="87">
        <f>ROUND(SUMIFS(Z2M_2_445!$I:$I,Z2M_2_445!$E:$E,9102,Z2M_2_445!$C:$C,$D118)/1000,1)-O118</f>
        <v>0</v>
      </c>
      <c r="AD118" s="87">
        <f>ROUND(SUMIFS(Z2M_2_445!$L:$L,Z2M_2_445!$E:$E,9102,Z2M_2_445!$C:$C,$D118)/1000,1)-P118</f>
        <v>0</v>
      </c>
    </row>
    <row r="119" spans="1:30" hidden="1" x14ac:dyDescent="0.3">
      <c r="A119" s="94">
        <f t="shared" si="15"/>
        <v>111</v>
      </c>
      <c r="B119" s="94" t="b">
        <f>ISERROR(VLOOKUP(D119,КПКВ00!A:B,1,FALSE))</f>
        <v>1</v>
      </c>
      <c r="C119" s="94">
        <f t="shared" si="16"/>
        <v>0</v>
      </c>
      <c r="D119" s="94" t="e">
        <f>INDEX(КПКВ_1!D:E,A119,1)</f>
        <v>#N/A</v>
      </c>
      <c r="E119" s="97" t="e">
        <f>INDEX(КПКВ_1!D:E,A119,2)</f>
        <v>#N/A</v>
      </c>
      <c r="F119" s="98" t="e">
        <f t="shared" si="17"/>
        <v>#N/A</v>
      </c>
      <c r="G119" s="99">
        <f t="shared" si="22"/>
        <v>0</v>
      </c>
      <c r="H119" s="100">
        <f>ROUND(SUMIF(зф!$C:$C,$D119,зф!$E:$E)/1000,1)</f>
        <v>0</v>
      </c>
      <c r="I119" s="100">
        <f>ROUND(SUMIF(сф!$C:$C,$D119,сф!$E:$E)/1000,1)</f>
        <v>0</v>
      </c>
      <c r="J119" s="99">
        <f t="shared" si="23"/>
        <v>0</v>
      </c>
      <c r="K119" s="100">
        <f>ROUND(SUMIF(зф!$C:$C,$D119,зф!$F:$F)/1000,1)</f>
        <v>0</v>
      </c>
      <c r="L119" s="100">
        <f>ROUND(SUMIF(сф!$C:$C,$D119,сф!$F:$F)/1000,1)</f>
        <v>0</v>
      </c>
      <c r="M119" s="99">
        <f>ROUND(SUMIF(зф!$C:$C,$D119,зф!$G:$G)/1000,1)</f>
        <v>0</v>
      </c>
      <c r="N119" s="99">
        <f t="shared" si="21"/>
        <v>0</v>
      </c>
      <c r="O119" s="100">
        <f>ROUND(SUMIF(зф!$C:$C,$D119,зф!$J:$J)/1000,1)</f>
        <v>0</v>
      </c>
      <c r="P119" s="100">
        <f>ROUND(SUMIF(сф!$C:$C,$D119,сф!$J:$J)/1000,1)</f>
        <v>0</v>
      </c>
      <c r="Q119" s="101">
        <f t="shared" si="18"/>
        <v>0</v>
      </c>
      <c r="R119" s="101">
        <f t="shared" si="19"/>
        <v>0</v>
      </c>
      <c r="S119" s="101">
        <f t="shared" si="20"/>
        <v>0</v>
      </c>
      <c r="T119" s="107">
        <f t="shared" si="14"/>
        <v>0</v>
      </c>
      <c r="Y119" s="87">
        <f>ROUND(SUMIFS(Z2M_2_445!$G:$G,Z2M_2_445!$E:$E,9102,Z2M_2_445!$C:$C,$D119)/1000,1)-K119</f>
        <v>0</v>
      </c>
      <c r="Z119" s="87" t="e">
        <f>IF(LEFT(TEXT(D119,"0000"),1)=9,ROUND(SUMIFS(Z2M_2_445!$J:$J,Z2M_2_445!$E:$E,9102,Z2M_2_445!$C:$C,$D119)/1000,1)-L119,ROUND(SUMIFS(Z2M_2_445!$K:$K,Z2M_2_445!$E:$E,9102,Z2M_2_445!$C:$C,$D119)/1000,1)-L119)</f>
        <v>#N/A</v>
      </c>
      <c r="AA119" s="87"/>
      <c r="AB119" s="87"/>
      <c r="AC119" s="87">
        <f>ROUND(SUMIFS(Z2M_2_445!$I:$I,Z2M_2_445!$E:$E,9102,Z2M_2_445!$C:$C,$D119)/1000,1)-O119</f>
        <v>0</v>
      </c>
      <c r="AD119" s="87">
        <f>ROUND(SUMIFS(Z2M_2_445!$L:$L,Z2M_2_445!$E:$E,9102,Z2M_2_445!$C:$C,$D119)/1000,1)-P119</f>
        <v>0</v>
      </c>
    </row>
    <row r="120" spans="1:30" hidden="1" x14ac:dyDescent="0.3">
      <c r="A120" s="94">
        <f t="shared" si="15"/>
        <v>112</v>
      </c>
      <c r="B120" s="94" t="b">
        <f>ISERROR(VLOOKUP(D120,КПКВ00!A:B,1,FALSE))</f>
        <v>1</v>
      </c>
      <c r="C120" s="94">
        <f t="shared" si="16"/>
        <v>0</v>
      </c>
      <c r="D120" s="94" t="e">
        <f>INDEX(КПКВ_1!D:E,A120,1)</f>
        <v>#N/A</v>
      </c>
      <c r="E120" s="97" t="e">
        <f>INDEX(КПКВ_1!D:E,A120,2)</f>
        <v>#N/A</v>
      </c>
      <c r="F120" s="98" t="e">
        <f t="shared" si="17"/>
        <v>#N/A</v>
      </c>
      <c r="G120" s="99">
        <f t="shared" si="22"/>
        <v>0</v>
      </c>
      <c r="H120" s="100">
        <f>ROUND(SUMIF(зф!$C:$C,$D120,зф!$E:$E)/1000,1)</f>
        <v>0</v>
      </c>
      <c r="I120" s="100">
        <f>ROUND(SUMIF(сф!$C:$C,$D120,сф!$E:$E)/1000,1)</f>
        <v>0</v>
      </c>
      <c r="J120" s="99">
        <f t="shared" si="23"/>
        <v>0</v>
      </c>
      <c r="K120" s="100">
        <f>ROUND(SUMIF(зф!$C:$C,$D120,зф!$F:$F)/1000,1)</f>
        <v>0</v>
      </c>
      <c r="L120" s="100">
        <f>ROUND(SUMIF(сф!$C:$C,$D120,сф!$F:$F)/1000,1)</f>
        <v>0</v>
      </c>
      <c r="M120" s="99">
        <f>ROUND(SUMIF(зф!$C:$C,$D120,зф!$G:$G)/1000,1)</f>
        <v>0</v>
      </c>
      <c r="N120" s="99">
        <f t="shared" si="21"/>
        <v>0</v>
      </c>
      <c r="O120" s="100">
        <f>ROUND(SUMIF(зф!$C:$C,$D120,зф!$J:$J)/1000,1)</f>
        <v>0</v>
      </c>
      <c r="P120" s="100">
        <f>ROUND(SUMIF(сф!$C:$C,$D120,сф!$J:$J)/1000,1)</f>
        <v>0</v>
      </c>
      <c r="Q120" s="101">
        <f t="shared" si="18"/>
        <v>0</v>
      </c>
      <c r="R120" s="101">
        <f t="shared" si="19"/>
        <v>0</v>
      </c>
      <c r="S120" s="101">
        <f t="shared" si="20"/>
        <v>0</v>
      </c>
      <c r="T120" s="107">
        <f t="shared" si="14"/>
        <v>0</v>
      </c>
      <c r="Y120" s="87">
        <f>ROUND(SUMIFS(Z2M_2_445!$G:$G,Z2M_2_445!$E:$E,9102,Z2M_2_445!$C:$C,$D120)/1000,1)-K120</f>
        <v>0</v>
      </c>
      <c r="Z120" s="87" t="e">
        <f>IF(LEFT(TEXT(D120,"0000"),1)=9,ROUND(SUMIFS(Z2M_2_445!$J:$J,Z2M_2_445!$E:$E,9102,Z2M_2_445!$C:$C,$D120)/1000,1)-L120,ROUND(SUMIFS(Z2M_2_445!$K:$K,Z2M_2_445!$E:$E,9102,Z2M_2_445!$C:$C,$D120)/1000,1)-L120)</f>
        <v>#N/A</v>
      </c>
      <c r="AA120" s="87"/>
      <c r="AB120" s="87"/>
      <c r="AC120" s="87">
        <f>ROUND(SUMIFS(Z2M_2_445!$I:$I,Z2M_2_445!$E:$E,9102,Z2M_2_445!$C:$C,$D120)/1000,1)-O120</f>
        <v>0</v>
      </c>
      <c r="AD120" s="87">
        <f>ROUND(SUMIFS(Z2M_2_445!$L:$L,Z2M_2_445!$E:$E,9102,Z2M_2_445!$C:$C,$D120)/1000,1)-P120</f>
        <v>0</v>
      </c>
    </row>
    <row r="121" spans="1:30" hidden="1" x14ac:dyDescent="0.3">
      <c r="A121" s="94">
        <f t="shared" si="15"/>
        <v>113</v>
      </c>
      <c r="B121" s="94" t="b">
        <f>ISERROR(VLOOKUP(D121,КПКВ00!A:B,1,FALSE))</f>
        <v>1</v>
      </c>
      <c r="C121" s="94">
        <f t="shared" si="16"/>
        <v>0</v>
      </c>
      <c r="D121" s="94" t="e">
        <f>INDEX(КПКВ_1!D:E,A121,1)</f>
        <v>#N/A</v>
      </c>
      <c r="E121" s="97" t="e">
        <f>INDEX(КПКВ_1!D:E,A121,2)</f>
        <v>#N/A</v>
      </c>
      <c r="F121" s="98" t="e">
        <f t="shared" si="17"/>
        <v>#N/A</v>
      </c>
      <c r="G121" s="99">
        <f t="shared" si="22"/>
        <v>0</v>
      </c>
      <c r="H121" s="100">
        <f>ROUND(SUMIF(зф!$C:$C,$D121,зф!$E:$E)/1000,1)</f>
        <v>0</v>
      </c>
      <c r="I121" s="100">
        <f>ROUND(SUMIF(сф!$C:$C,$D121,сф!$E:$E)/1000,1)</f>
        <v>0</v>
      </c>
      <c r="J121" s="99">
        <f t="shared" si="23"/>
        <v>0</v>
      </c>
      <c r="K121" s="100">
        <f>ROUND(SUMIF(зф!$C:$C,$D121,зф!$F:$F)/1000,1)</f>
        <v>0</v>
      </c>
      <c r="L121" s="100">
        <f>ROUND(SUMIF(сф!$C:$C,$D121,сф!$F:$F)/1000,1)</f>
        <v>0</v>
      </c>
      <c r="M121" s="99">
        <f>ROUND(SUMIF(зф!$C:$C,$D121,зф!$G:$G)/1000,1)</f>
        <v>0</v>
      </c>
      <c r="N121" s="99">
        <f t="shared" si="21"/>
        <v>0</v>
      </c>
      <c r="O121" s="100">
        <f>ROUND(SUMIF(зф!$C:$C,$D121,зф!$J:$J)/1000,1)</f>
        <v>0</v>
      </c>
      <c r="P121" s="100">
        <f>ROUND(SUMIF(сф!$C:$C,$D121,сф!$J:$J)/1000,1)</f>
        <v>0</v>
      </c>
      <c r="Q121" s="101">
        <f t="shared" si="18"/>
        <v>0</v>
      </c>
      <c r="R121" s="101">
        <f t="shared" si="19"/>
        <v>0</v>
      </c>
      <c r="S121" s="101">
        <f t="shared" si="20"/>
        <v>0</v>
      </c>
      <c r="T121" s="107">
        <f t="shared" si="14"/>
        <v>0</v>
      </c>
      <c r="Y121" s="87">
        <f>ROUND(SUMIFS(Z2M_2_445!$G:$G,Z2M_2_445!$E:$E,9102,Z2M_2_445!$C:$C,$D121)/1000,1)-K121</f>
        <v>0</v>
      </c>
      <c r="Z121" s="87" t="e">
        <f>IF(LEFT(TEXT(D121,"0000"),1)=9,ROUND(SUMIFS(Z2M_2_445!$J:$J,Z2M_2_445!$E:$E,9102,Z2M_2_445!$C:$C,$D121)/1000,1)-L121,ROUND(SUMIFS(Z2M_2_445!$K:$K,Z2M_2_445!$E:$E,9102,Z2M_2_445!$C:$C,$D121)/1000,1)-L121)</f>
        <v>#N/A</v>
      </c>
      <c r="AA121" s="87"/>
      <c r="AB121" s="87"/>
      <c r="AC121" s="87">
        <f>ROUND(SUMIFS(Z2M_2_445!$I:$I,Z2M_2_445!$E:$E,9102,Z2M_2_445!$C:$C,$D121)/1000,1)-O121</f>
        <v>0</v>
      </c>
      <c r="AD121" s="87">
        <f>ROUND(SUMIFS(Z2M_2_445!$L:$L,Z2M_2_445!$E:$E,9102,Z2M_2_445!$C:$C,$D121)/1000,1)-P121</f>
        <v>0</v>
      </c>
    </row>
    <row r="122" spans="1:30" hidden="1" x14ac:dyDescent="0.3">
      <c r="A122" s="94">
        <f t="shared" si="15"/>
        <v>114</v>
      </c>
      <c r="B122" s="94" t="b">
        <f>ISERROR(VLOOKUP(D122,КПКВ00!A:B,1,FALSE))</f>
        <v>1</v>
      </c>
      <c r="C122" s="94">
        <f t="shared" si="16"/>
        <v>0</v>
      </c>
      <c r="D122" s="94" t="e">
        <f>INDEX(КПКВ_1!D:E,A122,1)</f>
        <v>#N/A</v>
      </c>
      <c r="E122" s="97" t="e">
        <f>INDEX(КПКВ_1!D:E,A122,2)</f>
        <v>#N/A</v>
      </c>
      <c r="F122" s="98" t="e">
        <f t="shared" si="17"/>
        <v>#N/A</v>
      </c>
      <c r="G122" s="99">
        <f t="shared" si="22"/>
        <v>0</v>
      </c>
      <c r="H122" s="100">
        <f>ROUND(SUMIF(зф!$C:$C,$D122,зф!$E:$E)/1000,1)</f>
        <v>0</v>
      </c>
      <c r="I122" s="100">
        <f>ROUND(SUMIF(сф!$C:$C,$D122,сф!$E:$E)/1000,1)</f>
        <v>0</v>
      </c>
      <c r="J122" s="99">
        <f t="shared" si="23"/>
        <v>0</v>
      </c>
      <c r="K122" s="100">
        <f>ROUND(SUMIF(зф!$C:$C,$D122,зф!$F:$F)/1000,1)</f>
        <v>0</v>
      </c>
      <c r="L122" s="100">
        <f>ROUND(SUMIF(сф!$C:$C,$D122,сф!$F:$F)/1000,1)</f>
        <v>0</v>
      </c>
      <c r="M122" s="99">
        <f>ROUND(SUMIF(зф!$C:$C,$D122,зф!$G:$G)/1000,1)</f>
        <v>0</v>
      </c>
      <c r="N122" s="99">
        <f t="shared" si="21"/>
        <v>0</v>
      </c>
      <c r="O122" s="100">
        <f>ROUND(SUMIF(зф!$C:$C,$D122,зф!$J:$J)/1000,1)</f>
        <v>0</v>
      </c>
      <c r="P122" s="100">
        <f>ROUND(SUMIF(сф!$C:$C,$D122,сф!$J:$J)/1000,1)</f>
        <v>0</v>
      </c>
      <c r="Q122" s="101">
        <f t="shared" si="18"/>
        <v>0</v>
      </c>
      <c r="R122" s="101">
        <f t="shared" si="19"/>
        <v>0</v>
      </c>
      <c r="S122" s="101">
        <f t="shared" si="20"/>
        <v>0</v>
      </c>
      <c r="T122" s="107">
        <f t="shared" si="14"/>
        <v>0</v>
      </c>
      <c r="Y122" s="87">
        <f>ROUND(SUMIFS(Z2M_2_445!$G:$G,Z2M_2_445!$E:$E,9102,Z2M_2_445!$C:$C,$D122)/1000,1)-K122</f>
        <v>0</v>
      </c>
      <c r="Z122" s="87" t="e">
        <f>IF(LEFT(TEXT(D122,"0000"),1)=9,ROUND(SUMIFS(Z2M_2_445!$J:$J,Z2M_2_445!$E:$E,9102,Z2M_2_445!$C:$C,$D122)/1000,1)-L122,ROUND(SUMIFS(Z2M_2_445!$K:$K,Z2M_2_445!$E:$E,9102,Z2M_2_445!$C:$C,$D122)/1000,1)-L122)</f>
        <v>#N/A</v>
      </c>
      <c r="AA122" s="87"/>
      <c r="AB122" s="87"/>
      <c r="AC122" s="87">
        <f>ROUND(SUMIFS(Z2M_2_445!$I:$I,Z2M_2_445!$E:$E,9102,Z2M_2_445!$C:$C,$D122)/1000,1)-O122</f>
        <v>0</v>
      </c>
      <c r="AD122" s="87">
        <f>ROUND(SUMIFS(Z2M_2_445!$L:$L,Z2M_2_445!$E:$E,9102,Z2M_2_445!$C:$C,$D122)/1000,1)-P122</f>
        <v>0</v>
      </c>
    </row>
    <row r="123" spans="1:30" hidden="1" x14ac:dyDescent="0.3">
      <c r="A123" s="94">
        <f t="shared" si="15"/>
        <v>115</v>
      </c>
      <c r="B123" s="94" t="b">
        <f>ISERROR(VLOOKUP(D123,КПКВ00!A:B,1,FALSE))</f>
        <v>1</v>
      </c>
      <c r="C123" s="94">
        <f t="shared" si="16"/>
        <v>0</v>
      </c>
      <c r="D123" s="94" t="e">
        <f>INDEX(КПКВ_1!D:E,A123,1)</f>
        <v>#N/A</v>
      </c>
      <c r="E123" s="97" t="e">
        <f>INDEX(КПКВ_1!D:E,A123,2)</f>
        <v>#N/A</v>
      </c>
      <c r="F123" s="98" t="e">
        <f t="shared" si="17"/>
        <v>#N/A</v>
      </c>
      <c r="G123" s="99">
        <f t="shared" si="22"/>
        <v>0</v>
      </c>
      <c r="H123" s="100">
        <f>ROUND(SUMIF(зф!$C:$C,$D123,зф!$E:$E)/1000,1)</f>
        <v>0</v>
      </c>
      <c r="I123" s="100">
        <f>ROUND(SUMIF(сф!$C:$C,$D123,сф!$E:$E)/1000,1)</f>
        <v>0</v>
      </c>
      <c r="J123" s="99">
        <f t="shared" si="23"/>
        <v>0</v>
      </c>
      <c r="K123" s="100">
        <f>ROUND(SUMIF(зф!$C:$C,$D123,зф!$F:$F)/1000,1)</f>
        <v>0</v>
      </c>
      <c r="L123" s="100">
        <f>ROUND(SUMIF(сф!$C:$C,$D123,сф!$F:$F)/1000,1)</f>
        <v>0</v>
      </c>
      <c r="M123" s="99">
        <f>ROUND(SUMIF(зф!$C:$C,$D123,зф!$G:$G)/1000,1)</f>
        <v>0</v>
      </c>
      <c r="N123" s="99">
        <f t="shared" si="21"/>
        <v>0</v>
      </c>
      <c r="O123" s="100">
        <f>ROUND(SUMIF(зф!$C:$C,$D123,зф!$J:$J)/1000,1)</f>
        <v>0</v>
      </c>
      <c r="P123" s="100">
        <f>ROUND(SUMIF(сф!$C:$C,$D123,сф!$J:$J)/1000,1)</f>
        <v>0</v>
      </c>
      <c r="Q123" s="101">
        <f t="shared" si="18"/>
        <v>0</v>
      </c>
      <c r="R123" s="101">
        <f t="shared" si="19"/>
        <v>0</v>
      </c>
      <c r="S123" s="101">
        <f t="shared" si="20"/>
        <v>0</v>
      </c>
      <c r="T123" s="107">
        <f t="shared" si="14"/>
        <v>0</v>
      </c>
      <c r="Y123" s="87">
        <f>ROUND(SUMIFS(Z2M_2_445!$G:$G,Z2M_2_445!$E:$E,9102,Z2M_2_445!$C:$C,$D123)/1000,1)-K123</f>
        <v>0</v>
      </c>
      <c r="Z123" s="87" t="e">
        <f>IF(LEFT(TEXT(D123,"0000"),1)=9,ROUND(SUMIFS(Z2M_2_445!$J:$J,Z2M_2_445!$E:$E,9102,Z2M_2_445!$C:$C,$D123)/1000,1)-L123,ROUND(SUMIFS(Z2M_2_445!$K:$K,Z2M_2_445!$E:$E,9102,Z2M_2_445!$C:$C,$D123)/1000,1)-L123)</f>
        <v>#N/A</v>
      </c>
      <c r="AA123" s="87"/>
      <c r="AB123" s="87"/>
      <c r="AC123" s="87">
        <f>ROUND(SUMIFS(Z2M_2_445!$I:$I,Z2M_2_445!$E:$E,9102,Z2M_2_445!$C:$C,$D123)/1000,1)-O123</f>
        <v>0</v>
      </c>
      <c r="AD123" s="87">
        <f>ROUND(SUMIFS(Z2M_2_445!$L:$L,Z2M_2_445!$E:$E,9102,Z2M_2_445!$C:$C,$D123)/1000,1)-P123</f>
        <v>0</v>
      </c>
    </row>
    <row r="124" spans="1:30" hidden="1" x14ac:dyDescent="0.3">
      <c r="A124" s="94">
        <f t="shared" si="15"/>
        <v>116</v>
      </c>
      <c r="B124" s="94" t="b">
        <f>ISERROR(VLOOKUP(D124,КПКВ00!A:B,1,FALSE))</f>
        <v>1</v>
      </c>
      <c r="C124" s="94">
        <f t="shared" si="16"/>
        <v>0</v>
      </c>
      <c r="D124" s="94" t="e">
        <f>INDEX(КПКВ_1!D:E,A124,1)</f>
        <v>#N/A</v>
      </c>
      <c r="E124" s="97" t="e">
        <f>INDEX(КПКВ_1!D:E,A124,2)</f>
        <v>#N/A</v>
      </c>
      <c r="F124" s="98" t="e">
        <f t="shared" si="17"/>
        <v>#N/A</v>
      </c>
      <c r="G124" s="99">
        <f t="shared" si="22"/>
        <v>0</v>
      </c>
      <c r="H124" s="100">
        <f>ROUND(SUMIF(зф!$C:$C,$D124,зф!$E:$E)/1000,1)</f>
        <v>0</v>
      </c>
      <c r="I124" s="100">
        <f>ROUND(SUMIF(сф!$C:$C,$D124,сф!$E:$E)/1000,1)</f>
        <v>0</v>
      </c>
      <c r="J124" s="99">
        <f t="shared" si="23"/>
        <v>0</v>
      </c>
      <c r="K124" s="100">
        <f>ROUND(SUMIF(зф!$C:$C,$D124,зф!$F:$F)/1000,1)</f>
        <v>0</v>
      </c>
      <c r="L124" s="100">
        <f>ROUND(SUMIF(сф!$C:$C,$D124,сф!$F:$F)/1000,1)</f>
        <v>0</v>
      </c>
      <c r="M124" s="99">
        <f>ROUND(SUMIF(зф!$C:$C,$D124,зф!$G:$G)/1000,1)</f>
        <v>0</v>
      </c>
      <c r="N124" s="99">
        <f t="shared" si="21"/>
        <v>0</v>
      </c>
      <c r="O124" s="100">
        <f>ROUND(SUMIF(зф!$C:$C,$D124,зф!$J:$J)/1000,1)</f>
        <v>0</v>
      </c>
      <c r="P124" s="100">
        <f>ROUND(SUMIF(сф!$C:$C,$D124,сф!$J:$J)/1000,1)</f>
        <v>0</v>
      </c>
      <c r="Q124" s="101">
        <f t="shared" si="18"/>
        <v>0</v>
      </c>
      <c r="R124" s="101">
        <f t="shared" si="19"/>
        <v>0</v>
      </c>
      <c r="S124" s="101">
        <f t="shared" si="20"/>
        <v>0</v>
      </c>
      <c r="T124" s="107">
        <f t="shared" si="14"/>
        <v>0</v>
      </c>
      <c r="Y124" s="87">
        <f>ROUND(SUMIFS(Z2M_2_445!$G:$G,Z2M_2_445!$E:$E,9102,Z2M_2_445!$C:$C,$D124)/1000,1)-K124</f>
        <v>0</v>
      </c>
      <c r="Z124" s="87" t="e">
        <f>IF(LEFT(TEXT(D124,"0000"),1)=9,ROUND(SUMIFS(Z2M_2_445!$J:$J,Z2M_2_445!$E:$E,9102,Z2M_2_445!$C:$C,$D124)/1000,1)-L124,ROUND(SUMIFS(Z2M_2_445!$K:$K,Z2M_2_445!$E:$E,9102,Z2M_2_445!$C:$C,$D124)/1000,1)-L124)</f>
        <v>#N/A</v>
      </c>
      <c r="AA124" s="87"/>
      <c r="AB124" s="87"/>
      <c r="AC124" s="87">
        <f>ROUND(SUMIFS(Z2M_2_445!$I:$I,Z2M_2_445!$E:$E,9102,Z2M_2_445!$C:$C,$D124)/1000,1)-O124</f>
        <v>0</v>
      </c>
      <c r="AD124" s="87">
        <f>ROUND(SUMIFS(Z2M_2_445!$L:$L,Z2M_2_445!$E:$E,9102,Z2M_2_445!$C:$C,$D124)/1000,1)-P124</f>
        <v>0</v>
      </c>
    </row>
    <row r="125" spans="1:30" hidden="1" x14ac:dyDescent="0.3">
      <c r="A125" s="94">
        <f t="shared" si="15"/>
        <v>117</v>
      </c>
      <c r="B125" s="94" t="b">
        <f>ISERROR(VLOOKUP(D125,КПКВ00!A:B,1,FALSE))</f>
        <v>1</v>
      </c>
      <c r="C125" s="94">
        <f t="shared" si="16"/>
        <v>0</v>
      </c>
      <c r="D125" s="94" t="e">
        <f>INDEX(КПКВ_1!D:E,A125,1)</f>
        <v>#N/A</v>
      </c>
      <c r="E125" s="97" t="e">
        <f>INDEX(КПКВ_1!D:E,A125,2)</f>
        <v>#N/A</v>
      </c>
      <c r="F125" s="98" t="e">
        <f t="shared" si="17"/>
        <v>#N/A</v>
      </c>
      <c r="G125" s="99">
        <f t="shared" si="22"/>
        <v>0</v>
      </c>
      <c r="H125" s="100">
        <f>ROUND(SUMIF(зф!$C:$C,$D125,зф!$E:$E)/1000,1)</f>
        <v>0</v>
      </c>
      <c r="I125" s="100">
        <f>ROUND(SUMIF(сф!$C:$C,$D125,сф!$E:$E)/1000,1)</f>
        <v>0</v>
      </c>
      <c r="J125" s="99">
        <f t="shared" si="23"/>
        <v>0</v>
      </c>
      <c r="K125" s="100">
        <f>ROUND(SUMIF(зф!$C:$C,$D125,зф!$F:$F)/1000,1)</f>
        <v>0</v>
      </c>
      <c r="L125" s="100">
        <f>ROUND(SUMIF(сф!$C:$C,$D125,сф!$F:$F)/1000,1)</f>
        <v>0</v>
      </c>
      <c r="M125" s="99">
        <f>ROUND(SUMIF(зф!$C:$C,$D125,зф!$G:$G)/1000,1)</f>
        <v>0</v>
      </c>
      <c r="N125" s="99">
        <f t="shared" si="21"/>
        <v>0</v>
      </c>
      <c r="O125" s="100">
        <f>ROUND(SUMIF(зф!$C:$C,$D125,зф!$J:$J)/1000,1)</f>
        <v>0</v>
      </c>
      <c r="P125" s="100">
        <f>ROUND(SUMIF(сф!$C:$C,$D125,сф!$J:$J)/1000,1)</f>
        <v>0</v>
      </c>
      <c r="Q125" s="101">
        <f t="shared" si="18"/>
        <v>0</v>
      </c>
      <c r="R125" s="101">
        <f t="shared" si="19"/>
        <v>0</v>
      </c>
      <c r="S125" s="101">
        <f t="shared" si="20"/>
        <v>0</v>
      </c>
      <c r="T125" s="107">
        <f t="shared" si="14"/>
        <v>0</v>
      </c>
      <c r="Y125" s="87">
        <f>ROUND(SUMIFS(Z2M_2_445!$G:$G,Z2M_2_445!$E:$E,9102,Z2M_2_445!$C:$C,$D125)/1000,1)-K125</f>
        <v>0</v>
      </c>
      <c r="Z125" s="87" t="e">
        <f>IF(LEFT(TEXT(D125,"0000"),1)=9,ROUND(SUMIFS(Z2M_2_445!$J:$J,Z2M_2_445!$E:$E,9102,Z2M_2_445!$C:$C,$D125)/1000,1)-L125,ROUND(SUMIFS(Z2M_2_445!$K:$K,Z2M_2_445!$E:$E,9102,Z2M_2_445!$C:$C,$D125)/1000,1)-L125)</f>
        <v>#N/A</v>
      </c>
      <c r="AA125" s="87"/>
      <c r="AB125" s="87"/>
      <c r="AC125" s="87">
        <f>ROUND(SUMIFS(Z2M_2_445!$I:$I,Z2M_2_445!$E:$E,9102,Z2M_2_445!$C:$C,$D125)/1000,1)-O125</f>
        <v>0</v>
      </c>
      <c r="AD125" s="87">
        <f>ROUND(SUMIFS(Z2M_2_445!$L:$L,Z2M_2_445!$E:$E,9102,Z2M_2_445!$C:$C,$D125)/1000,1)-P125</f>
        <v>0</v>
      </c>
    </row>
    <row r="126" spans="1:30" hidden="1" x14ac:dyDescent="0.3">
      <c r="A126" s="94">
        <f t="shared" si="15"/>
        <v>118</v>
      </c>
      <c r="B126" s="94" t="b">
        <f>ISERROR(VLOOKUP(D126,КПКВ00!A:B,1,FALSE))</f>
        <v>1</v>
      </c>
      <c r="C126" s="94">
        <f t="shared" si="16"/>
        <v>0</v>
      </c>
      <c r="D126" s="94" t="e">
        <f>INDEX(КПКВ_1!D:E,A126,1)</f>
        <v>#N/A</v>
      </c>
      <c r="E126" s="97" t="e">
        <f>INDEX(КПКВ_1!D:E,A126,2)</f>
        <v>#N/A</v>
      </c>
      <c r="F126" s="98" t="e">
        <f t="shared" si="17"/>
        <v>#N/A</v>
      </c>
      <c r="G126" s="99">
        <f t="shared" si="22"/>
        <v>0</v>
      </c>
      <c r="H126" s="100">
        <f>ROUND(SUMIF(зф!$C:$C,$D126,зф!$E:$E)/1000,1)</f>
        <v>0</v>
      </c>
      <c r="I126" s="100">
        <f>ROUND(SUMIF(сф!$C:$C,$D126,сф!$E:$E)/1000,1)</f>
        <v>0</v>
      </c>
      <c r="J126" s="99">
        <f t="shared" si="23"/>
        <v>0</v>
      </c>
      <c r="K126" s="100">
        <f>ROUND(SUMIF(зф!$C:$C,$D126,зф!$F:$F)/1000,1)</f>
        <v>0</v>
      </c>
      <c r="L126" s="100">
        <f>ROUND(SUMIF(сф!$C:$C,$D126,сф!$F:$F)/1000,1)</f>
        <v>0</v>
      </c>
      <c r="M126" s="99">
        <f>ROUND(SUMIF(зф!$C:$C,$D126,зф!$G:$G)/1000,1)</f>
        <v>0</v>
      </c>
      <c r="N126" s="99">
        <f t="shared" si="21"/>
        <v>0</v>
      </c>
      <c r="O126" s="100">
        <f>ROUND(SUMIF(зф!$C:$C,$D126,зф!$J:$J)/1000,1)</f>
        <v>0</v>
      </c>
      <c r="P126" s="100">
        <f>ROUND(SUMIF(сф!$C:$C,$D126,сф!$J:$J)/1000,1)</f>
        <v>0</v>
      </c>
      <c r="Q126" s="101">
        <f t="shared" si="18"/>
        <v>0</v>
      </c>
      <c r="R126" s="101">
        <f t="shared" si="19"/>
        <v>0</v>
      </c>
      <c r="S126" s="101">
        <f t="shared" si="20"/>
        <v>0</v>
      </c>
      <c r="T126" s="107">
        <f t="shared" si="14"/>
        <v>0</v>
      </c>
      <c r="Y126" s="87">
        <f>ROUND(SUMIFS(Z2M_2_445!$G:$G,Z2M_2_445!$E:$E,9102,Z2M_2_445!$C:$C,$D126)/1000,1)-K126</f>
        <v>0</v>
      </c>
      <c r="Z126" s="87" t="e">
        <f>IF(LEFT(TEXT(D126,"0000"),1)=9,ROUND(SUMIFS(Z2M_2_445!$J:$J,Z2M_2_445!$E:$E,9102,Z2M_2_445!$C:$C,$D126)/1000,1)-L126,ROUND(SUMIFS(Z2M_2_445!$K:$K,Z2M_2_445!$E:$E,9102,Z2M_2_445!$C:$C,$D126)/1000,1)-L126)</f>
        <v>#N/A</v>
      </c>
      <c r="AA126" s="87"/>
      <c r="AB126" s="87"/>
      <c r="AC126" s="87">
        <f>ROUND(SUMIFS(Z2M_2_445!$I:$I,Z2M_2_445!$E:$E,9102,Z2M_2_445!$C:$C,$D126)/1000,1)-O126</f>
        <v>0</v>
      </c>
      <c r="AD126" s="87">
        <f>ROUND(SUMIFS(Z2M_2_445!$L:$L,Z2M_2_445!$E:$E,9102,Z2M_2_445!$C:$C,$D126)/1000,1)-P126</f>
        <v>0</v>
      </c>
    </row>
    <row r="127" spans="1:30" hidden="1" x14ac:dyDescent="0.3">
      <c r="A127" s="94">
        <f t="shared" si="15"/>
        <v>119</v>
      </c>
      <c r="B127" s="94" t="b">
        <f>ISERROR(VLOOKUP(D127,КПКВ00!A:B,1,FALSE))</f>
        <v>1</v>
      </c>
      <c r="C127" s="94">
        <f t="shared" si="16"/>
        <v>0</v>
      </c>
      <c r="D127" s="94" t="e">
        <f>INDEX(КПКВ_1!D:E,A127,1)</f>
        <v>#N/A</v>
      </c>
      <c r="E127" s="97" t="e">
        <f>INDEX(КПКВ_1!D:E,A127,2)</f>
        <v>#N/A</v>
      </c>
      <c r="F127" s="98" t="e">
        <f t="shared" si="17"/>
        <v>#N/A</v>
      </c>
      <c r="G127" s="99">
        <f t="shared" si="22"/>
        <v>0</v>
      </c>
      <c r="H127" s="100">
        <f>ROUND(SUMIF(зф!$C:$C,$D127,зф!$E:$E)/1000,1)</f>
        <v>0</v>
      </c>
      <c r="I127" s="100">
        <f>ROUND(SUMIF(сф!$C:$C,$D127,сф!$E:$E)/1000,1)</f>
        <v>0</v>
      </c>
      <c r="J127" s="99">
        <f t="shared" si="23"/>
        <v>0</v>
      </c>
      <c r="K127" s="100">
        <f>ROUND(SUMIF(зф!$C:$C,$D127,зф!$F:$F)/1000,1)</f>
        <v>0</v>
      </c>
      <c r="L127" s="100">
        <f>ROUND(SUMIF(сф!$C:$C,$D127,сф!$F:$F)/1000,1)</f>
        <v>0</v>
      </c>
      <c r="M127" s="99">
        <f>ROUND(SUMIF(зф!$C:$C,$D127,зф!$G:$G)/1000,1)</f>
        <v>0</v>
      </c>
      <c r="N127" s="99">
        <f t="shared" si="21"/>
        <v>0</v>
      </c>
      <c r="O127" s="100">
        <f>ROUND(SUMIF(зф!$C:$C,$D127,зф!$J:$J)/1000,1)</f>
        <v>0</v>
      </c>
      <c r="P127" s="100">
        <f>ROUND(SUMIF(сф!$C:$C,$D127,сф!$J:$J)/1000,1)</f>
        <v>0</v>
      </c>
      <c r="Q127" s="101">
        <f t="shared" si="18"/>
        <v>0</v>
      </c>
      <c r="R127" s="101">
        <f t="shared" si="19"/>
        <v>0</v>
      </c>
      <c r="S127" s="101">
        <f t="shared" si="20"/>
        <v>0</v>
      </c>
      <c r="T127" s="107">
        <f t="shared" si="14"/>
        <v>0</v>
      </c>
      <c r="Y127" s="87">
        <f>ROUND(SUMIFS(Z2M_2_445!$G:$G,Z2M_2_445!$E:$E,9102,Z2M_2_445!$C:$C,$D127)/1000,1)-K127</f>
        <v>0</v>
      </c>
      <c r="Z127" s="87" t="e">
        <f>IF(LEFT(TEXT(D127,"0000"),1)=9,ROUND(SUMIFS(Z2M_2_445!$J:$J,Z2M_2_445!$E:$E,9102,Z2M_2_445!$C:$C,$D127)/1000,1)-L127,ROUND(SUMIFS(Z2M_2_445!$K:$K,Z2M_2_445!$E:$E,9102,Z2M_2_445!$C:$C,$D127)/1000,1)-L127)</f>
        <v>#N/A</v>
      </c>
      <c r="AA127" s="87"/>
      <c r="AB127" s="87"/>
      <c r="AC127" s="87">
        <f>ROUND(SUMIFS(Z2M_2_445!$I:$I,Z2M_2_445!$E:$E,9102,Z2M_2_445!$C:$C,$D127)/1000,1)-O127</f>
        <v>0</v>
      </c>
      <c r="AD127" s="87">
        <f>ROUND(SUMIFS(Z2M_2_445!$L:$L,Z2M_2_445!$E:$E,9102,Z2M_2_445!$C:$C,$D127)/1000,1)-P127</f>
        <v>0</v>
      </c>
    </row>
    <row r="128" spans="1:30" hidden="1" x14ac:dyDescent="0.3">
      <c r="A128" s="94">
        <f t="shared" si="15"/>
        <v>120</v>
      </c>
      <c r="B128" s="94" t="b">
        <f>ISERROR(VLOOKUP(D128,КПКВ00!A:B,1,FALSE))</f>
        <v>1</v>
      </c>
      <c r="C128" s="94">
        <f t="shared" si="16"/>
        <v>0</v>
      </c>
      <c r="D128" s="94" t="e">
        <f>INDEX(КПКВ_1!D:E,A128,1)</f>
        <v>#N/A</v>
      </c>
      <c r="E128" s="97" t="e">
        <f>INDEX(КПКВ_1!D:E,A128,2)</f>
        <v>#N/A</v>
      </c>
      <c r="F128" s="98" t="e">
        <f t="shared" si="17"/>
        <v>#N/A</v>
      </c>
      <c r="G128" s="99">
        <f t="shared" si="22"/>
        <v>0</v>
      </c>
      <c r="H128" s="100">
        <f>ROUND(SUMIF(зф!$C:$C,$D128,зф!$E:$E)/1000,1)</f>
        <v>0</v>
      </c>
      <c r="I128" s="100">
        <f>ROUND(SUMIF(сф!$C:$C,$D128,сф!$E:$E)/1000,1)</f>
        <v>0</v>
      </c>
      <c r="J128" s="99">
        <f t="shared" si="23"/>
        <v>0</v>
      </c>
      <c r="K128" s="100">
        <f>ROUND(SUMIF(зф!$C:$C,$D128,зф!$F:$F)/1000,1)</f>
        <v>0</v>
      </c>
      <c r="L128" s="100">
        <f>ROUND(SUMIF(сф!$C:$C,$D128,сф!$F:$F)/1000,1)</f>
        <v>0</v>
      </c>
      <c r="M128" s="99">
        <f>ROUND(SUMIF(зф!$C:$C,$D128,зф!$G:$G)/1000,1)</f>
        <v>0</v>
      </c>
      <c r="N128" s="99">
        <f t="shared" si="21"/>
        <v>0</v>
      </c>
      <c r="O128" s="100">
        <f>ROUND(SUMIF(зф!$C:$C,$D128,зф!$J:$J)/1000,1)</f>
        <v>0</v>
      </c>
      <c r="P128" s="100">
        <f>ROUND(SUMIF(сф!$C:$C,$D128,сф!$J:$J)/1000,1)</f>
        <v>0</v>
      </c>
      <c r="Q128" s="101">
        <f t="shared" si="18"/>
        <v>0</v>
      </c>
      <c r="R128" s="101">
        <f t="shared" si="19"/>
        <v>0</v>
      </c>
      <c r="S128" s="101">
        <f t="shared" si="20"/>
        <v>0</v>
      </c>
      <c r="T128" s="107">
        <f t="shared" si="14"/>
        <v>0</v>
      </c>
      <c r="Y128" s="87">
        <f>ROUND(SUMIFS(Z2M_2_445!$G:$G,Z2M_2_445!$E:$E,9102,Z2M_2_445!$C:$C,$D128)/1000,1)-K128</f>
        <v>0</v>
      </c>
      <c r="Z128" s="87" t="e">
        <f>IF(LEFT(TEXT(D128,"0000"),1)=9,ROUND(SUMIFS(Z2M_2_445!$J:$J,Z2M_2_445!$E:$E,9102,Z2M_2_445!$C:$C,$D128)/1000,1)-L128,ROUND(SUMIFS(Z2M_2_445!$K:$K,Z2M_2_445!$E:$E,9102,Z2M_2_445!$C:$C,$D128)/1000,1)-L128)</f>
        <v>#N/A</v>
      </c>
      <c r="AA128" s="87"/>
      <c r="AB128" s="87"/>
      <c r="AC128" s="87">
        <f>ROUND(SUMIFS(Z2M_2_445!$I:$I,Z2M_2_445!$E:$E,9102,Z2M_2_445!$C:$C,$D128)/1000,1)-O128</f>
        <v>0</v>
      </c>
      <c r="AD128" s="87">
        <f>ROUND(SUMIFS(Z2M_2_445!$L:$L,Z2M_2_445!$E:$E,9102,Z2M_2_445!$C:$C,$D128)/1000,1)-P128</f>
        <v>0</v>
      </c>
    </row>
    <row r="129" spans="1:30" hidden="1" x14ac:dyDescent="0.3">
      <c r="A129" s="94">
        <f t="shared" si="15"/>
        <v>121</v>
      </c>
      <c r="B129" s="94" t="b">
        <f>ISERROR(VLOOKUP(D129,КПКВ00!A:B,1,FALSE))</f>
        <v>1</v>
      </c>
      <c r="C129" s="94">
        <f t="shared" si="16"/>
        <v>0</v>
      </c>
      <c r="D129" s="94" t="e">
        <f>INDEX(КПКВ_1!D:E,A129,1)</f>
        <v>#N/A</v>
      </c>
      <c r="E129" s="97" t="e">
        <f>INDEX(КПКВ_1!D:E,A129,2)</f>
        <v>#N/A</v>
      </c>
      <c r="F129" s="98" t="e">
        <f t="shared" si="17"/>
        <v>#N/A</v>
      </c>
      <c r="G129" s="99">
        <f t="shared" si="22"/>
        <v>0</v>
      </c>
      <c r="H129" s="100">
        <f>ROUND(SUMIF(зф!$C:$C,$D129,зф!$E:$E)/1000,1)</f>
        <v>0</v>
      </c>
      <c r="I129" s="100">
        <f>ROUND(SUMIF(сф!$C:$C,$D129,сф!$E:$E)/1000,1)</f>
        <v>0</v>
      </c>
      <c r="J129" s="99">
        <f t="shared" si="23"/>
        <v>0</v>
      </c>
      <c r="K129" s="100">
        <f>ROUND(SUMIF(зф!$C:$C,$D129,зф!$F:$F)/1000,1)</f>
        <v>0</v>
      </c>
      <c r="L129" s="100">
        <f>ROUND(SUMIF(сф!$C:$C,$D129,сф!$F:$F)/1000,1)</f>
        <v>0</v>
      </c>
      <c r="M129" s="99">
        <f>ROUND(SUMIF(зф!$C:$C,$D129,зф!$G:$G)/1000,1)</f>
        <v>0</v>
      </c>
      <c r="N129" s="99">
        <f t="shared" si="21"/>
        <v>0</v>
      </c>
      <c r="O129" s="100">
        <f>ROUND(SUMIF(зф!$C:$C,$D129,зф!$J:$J)/1000,1)</f>
        <v>0</v>
      </c>
      <c r="P129" s="100">
        <f>ROUND(SUMIF(сф!$C:$C,$D129,сф!$J:$J)/1000,1)</f>
        <v>0</v>
      </c>
      <c r="Q129" s="101">
        <f t="shared" si="18"/>
        <v>0</v>
      </c>
      <c r="R129" s="101">
        <f t="shared" si="19"/>
        <v>0</v>
      </c>
      <c r="S129" s="101">
        <f t="shared" si="20"/>
        <v>0</v>
      </c>
      <c r="T129" s="107">
        <f t="shared" si="14"/>
        <v>0</v>
      </c>
      <c r="Y129" s="87">
        <f>ROUND(SUMIFS(Z2M_2_445!$G:$G,Z2M_2_445!$E:$E,9102,Z2M_2_445!$C:$C,$D129)/1000,1)-K129</f>
        <v>0</v>
      </c>
      <c r="Z129" s="87" t="e">
        <f>IF(LEFT(TEXT(D129,"0000"),1)=9,ROUND(SUMIFS(Z2M_2_445!$J:$J,Z2M_2_445!$E:$E,9102,Z2M_2_445!$C:$C,$D129)/1000,1)-L129,ROUND(SUMIFS(Z2M_2_445!$K:$K,Z2M_2_445!$E:$E,9102,Z2M_2_445!$C:$C,$D129)/1000,1)-L129)</f>
        <v>#N/A</v>
      </c>
      <c r="AA129" s="87"/>
      <c r="AB129" s="87"/>
      <c r="AC129" s="87">
        <f>ROUND(SUMIFS(Z2M_2_445!$I:$I,Z2M_2_445!$E:$E,9102,Z2M_2_445!$C:$C,$D129)/1000,1)-O129</f>
        <v>0</v>
      </c>
      <c r="AD129" s="87">
        <f>ROUND(SUMIFS(Z2M_2_445!$L:$L,Z2M_2_445!$E:$E,9102,Z2M_2_445!$C:$C,$D129)/1000,1)-P129</f>
        <v>0</v>
      </c>
    </row>
    <row r="130" spans="1:30" hidden="1" x14ac:dyDescent="0.3">
      <c r="A130" s="94">
        <f t="shared" si="15"/>
        <v>122</v>
      </c>
      <c r="B130" s="94" t="b">
        <f>ISERROR(VLOOKUP(D130,КПКВ00!A:B,1,FALSE))</f>
        <v>1</v>
      </c>
      <c r="C130" s="94">
        <f t="shared" si="16"/>
        <v>0</v>
      </c>
      <c r="D130" s="94" t="e">
        <f>INDEX(КПКВ_1!D:E,A130,1)</f>
        <v>#N/A</v>
      </c>
      <c r="E130" s="97" t="e">
        <f>INDEX(КПКВ_1!D:E,A130,2)</f>
        <v>#N/A</v>
      </c>
      <c r="F130" s="98" t="e">
        <f t="shared" si="17"/>
        <v>#N/A</v>
      </c>
      <c r="G130" s="99">
        <f t="shared" si="22"/>
        <v>0</v>
      </c>
      <c r="H130" s="100">
        <f>ROUND(SUMIF(зф!$C:$C,$D130,зф!$E:$E)/1000,1)</f>
        <v>0</v>
      </c>
      <c r="I130" s="100">
        <f>ROUND(SUMIF(сф!$C:$C,$D130,сф!$E:$E)/1000,1)</f>
        <v>0</v>
      </c>
      <c r="J130" s="99">
        <f t="shared" si="23"/>
        <v>0</v>
      </c>
      <c r="K130" s="100">
        <f>ROUND(SUMIF(зф!$C:$C,$D130,зф!$F:$F)/1000,1)</f>
        <v>0</v>
      </c>
      <c r="L130" s="100">
        <f>ROUND(SUMIF(сф!$C:$C,$D130,сф!$F:$F)/1000,1)</f>
        <v>0</v>
      </c>
      <c r="M130" s="99">
        <f>ROUND(SUMIF(зф!$C:$C,$D130,зф!$G:$G)/1000,1)</f>
        <v>0</v>
      </c>
      <c r="N130" s="99">
        <f t="shared" si="21"/>
        <v>0</v>
      </c>
      <c r="O130" s="100">
        <f>ROUND(SUMIF(зф!$C:$C,$D130,зф!$J:$J)/1000,1)</f>
        <v>0</v>
      </c>
      <c r="P130" s="100">
        <f>ROUND(SUMIF(сф!$C:$C,$D130,сф!$J:$J)/1000,1)</f>
        <v>0</v>
      </c>
      <c r="Q130" s="101">
        <f t="shared" si="18"/>
        <v>0</v>
      </c>
      <c r="R130" s="101">
        <f t="shared" si="19"/>
        <v>0</v>
      </c>
      <c r="S130" s="101">
        <f t="shared" si="20"/>
        <v>0</v>
      </c>
      <c r="T130" s="107">
        <f t="shared" si="14"/>
        <v>0</v>
      </c>
      <c r="Y130" s="87">
        <f>ROUND(SUMIFS(Z2M_2_445!$G:$G,Z2M_2_445!$E:$E,9102,Z2M_2_445!$C:$C,$D130)/1000,1)-K130</f>
        <v>0</v>
      </c>
      <c r="Z130" s="87" t="e">
        <f>IF(LEFT(TEXT(D130,"0000"),1)=9,ROUND(SUMIFS(Z2M_2_445!$J:$J,Z2M_2_445!$E:$E,9102,Z2M_2_445!$C:$C,$D130)/1000,1)-L130,ROUND(SUMIFS(Z2M_2_445!$K:$K,Z2M_2_445!$E:$E,9102,Z2M_2_445!$C:$C,$D130)/1000,1)-L130)</f>
        <v>#N/A</v>
      </c>
      <c r="AA130" s="87"/>
      <c r="AB130" s="87"/>
      <c r="AC130" s="87">
        <f>ROUND(SUMIFS(Z2M_2_445!$I:$I,Z2M_2_445!$E:$E,9102,Z2M_2_445!$C:$C,$D130)/1000,1)-O130</f>
        <v>0</v>
      </c>
      <c r="AD130" s="87">
        <f>ROUND(SUMIFS(Z2M_2_445!$L:$L,Z2M_2_445!$E:$E,9102,Z2M_2_445!$C:$C,$D130)/1000,1)-P130</f>
        <v>0</v>
      </c>
    </row>
    <row r="131" spans="1:30" hidden="1" x14ac:dyDescent="0.3">
      <c r="A131" s="94">
        <f t="shared" si="15"/>
        <v>123</v>
      </c>
      <c r="B131" s="94" t="b">
        <f>ISERROR(VLOOKUP(D131,КПКВ00!A:B,1,FALSE))</f>
        <v>1</v>
      </c>
      <c r="C131" s="94">
        <f t="shared" si="16"/>
        <v>0</v>
      </c>
      <c r="D131" s="94" t="e">
        <f>INDEX(КПКВ_1!D:E,A131,1)</f>
        <v>#N/A</v>
      </c>
      <c r="E131" s="97" t="e">
        <f>INDEX(КПКВ_1!D:E,A131,2)</f>
        <v>#N/A</v>
      </c>
      <c r="F131" s="98" t="e">
        <f t="shared" si="17"/>
        <v>#N/A</v>
      </c>
      <c r="G131" s="99">
        <f t="shared" si="22"/>
        <v>0</v>
      </c>
      <c r="H131" s="100">
        <f>ROUND(SUMIF(зф!$C:$C,$D131,зф!$E:$E)/1000,1)</f>
        <v>0</v>
      </c>
      <c r="I131" s="100">
        <f>ROUND(SUMIF(сф!$C:$C,$D131,сф!$E:$E)/1000,1)</f>
        <v>0</v>
      </c>
      <c r="J131" s="99">
        <f t="shared" si="23"/>
        <v>0</v>
      </c>
      <c r="K131" s="100">
        <f>ROUND(SUMIF(зф!$C:$C,$D131,зф!$F:$F)/1000,1)</f>
        <v>0</v>
      </c>
      <c r="L131" s="100">
        <f>ROUND(SUMIF(сф!$C:$C,$D131,сф!$F:$F)/1000,1)</f>
        <v>0</v>
      </c>
      <c r="M131" s="99">
        <f>ROUND(SUMIF(зф!$C:$C,$D131,зф!$G:$G)/1000,1)</f>
        <v>0</v>
      </c>
      <c r="N131" s="99">
        <f t="shared" si="21"/>
        <v>0</v>
      </c>
      <c r="O131" s="100">
        <f>ROUND(SUMIF(зф!$C:$C,$D131,зф!$J:$J)/1000,1)</f>
        <v>0</v>
      </c>
      <c r="P131" s="100">
        <f>ROUND(SUMIF(сф!$C:$C,$D131,сф!$J:$J)/1000,1)</f>
        <v>0</v>
      </c>
      <c r="Q131" s="101">
        <f t="shared" si="18"/>
        <v>0</v>
      </c>
      <c r="R131" s="101">
        <f t="shared" si="19"/>
        <v>0</v>
      </c>
      <c r="S131" s="101">
        <f t="shared" si="20"/>
        <v>0</v>
      </c>
      <c r="T131" s="107">
        <f t="shared" si="14"/>
        <v>0</v>
      </c>
      <c r="Y131" s="87">
        <f>ROUND(SUMIFS(Z2M_2_445!$G:$G,Z2M_2_445!$E:$E,9102,Z2M_2_445!$C:$C,$D131)/1000,1)-K131</f>
        <v>0</v>
      </c>
      <c r="Z131" s="87" t="e">
        <f>IF(LEFT(TEXT(D131,"0000"),1)=9,ROUND(SUMIFS(Z2M_2_445!$J:$J,Z2M_2_445!$E:$E,9102,Z2M_2_445!$C:$C,$D131)/1000,1)-L131,ROUND(SUMIFS(Z2M_2_445!$K:$K,Z2M_2_445!$E:$E,9102,Z2M_2_445!$C:$C,$D131)/1000,1)-L131)</f>
        <v>#N/A</v>
      </c>
      <c r="AA131" s="87"/>
      <c r="AB131" s="87"/>
      <c r="AC131" s="87">
        <f>ROUND(SUMIFS(Z2M_2_445!$I:$I,Z2M_2_445!$E:$E,9102,Z2M_2_445!$C:$C,$D131)/1000,1)-O131</f>
        <v>0</v>
      </c>
      <c r="AD131" s="87">
        <f>ROUND(SUMIFS(Z2M_2_445!$L:$L,Z2M_2_445!$E:$E,9102,Z2M_2_445!$C:$C,$D131)/1000,1)-P131</f>
        <v>0</v>
      </c>
    </row>
    <row r="132" spans="1:30" hidden="1" x14ac:dyDescent="0.3">
      <c r="A132" s="94">
        <f t="shared" si="15"/>
        <v>124</v>
      </c>
      <c r="B132" s="94" t="b">
        <f>ISERROR(VLOOKUP(D132,КПКВ00!A:B,1,FALSE))</f>
        <v>1</v>
      </c>
      <c r="C132" s="94">
        <f t="shared" si="16"/>
        <v>0</v>
      </c>
      <c r="D132" s="94" t="e">
        <f>INDEX(КПКВ_1!D:E,A132,1)</f>
        <v>#N/A</v>
      </c>
      <c r="E132" s="97" t="e">
        <f>INDEX(КПКВ_1!D:E,A132,2)</f>
        <v>#N/A</v>
      </c>
      <c r="F132" s="98" t="e">
        <f t="shared" si="17"/>
        <v>#N/A</v>
      </c>
      <c r="G132" s="99">
        <f t="shared" si="22"/>
        <v>0</v>
      </c>
      <c r="H132" s="100">
        <f>ROUND(SUMIF(зф!$C:$C,$D132,зф!$E:$E)/1000,1)</f>
        <v>0</v>
      </c>
      <c r="I132" s="100">
        <f>ROUND(SUMIF(сф!$C:$C,$D132,сф!$E:$E)/1000,1)</f>
        <v>0</v>
      </c>
      <c r="J132" s="99">
        <f t="shared" si="23"/>
        <v>0</v>
      </c>
      <c r="K132" s="100">
        <f>ROUND(SUMIF(зф!$C:$C,$D132,зф!$F:$F)/1000,1)</f>
        <v>0</v>
      </c>
      <c r="L132" s="100">
        <f>ROUND(SUMIF(сф!$C:$C,$D132,сф!$F:$F)/1000,1)</f>
        <v>0</v>
      </c>
      <c r="M132" s="99">
        <f>ROUND(SUMIF(зф!$C:$C,$D132,зф!$G:$G)/1000,1)</f>
        <v>0</v>
      </c>
      <c r="N132" s="99">
        <f t="shared" si="21"/>
        <v>0</v>
      </c>
      <c r="O132" s="100">
        <f>ROUND(SUMIF(зф!$C:$C,$D132,зф!$J:$J)/1000,1)</f>
        <v>0</v>
      </c>
      <c r="P132" s="100">
        <f>ROUND(SUMIF(сф!$C:$C,$D132,сф!$J:$J)/1000,1)</f>
        <v>0</v>
      </c>
      <c r="Q132" s="101">
        <f t="shared" si="18"/>
        <v>0</v>
      </c>
      <c r="R132" s="101">
        <f t="shared" si="19"/>
        <v>0</v>
      </c>
      <c r="S132" s="101">
        <f t="shared" si="20"/>
        <v>0</v>
      </c>
      <c r="T132" s="107">
        <f t="shared" si="14"/>
        <v>0</v>
      </c>
      <c r="Y132" s="87">
        <f>ROUND(SUMIFS(Z2M_2_445!$G:$G,Z2M_2_445!$E:$E,9102,Z2M_2_445!$C:$C,$D132)/1000,1)-K132</f>
        <v>0</v>
      </c>
      <c r="Z132" s="87" t="e">
        <f>IF(LEFT(TEXT(D132,"0000"),1)=9,ROUND(SUMIFS(Z2M_2_445!$J:$J,Z2M_2_445!$E:$E,9102,Z2M_2_445!$C:$C,$D132)/1000,1)-L132,ROUND(SUMIFS(Z2M_2_445!$K:$K,Z2M_2_445!$E:$E,9102,Z2M_2_445!$C:$C,$D132)/1000,1)-L132)</f>
        <v>#N/A</v>
      </c>
      <c r="AA132" s="87"/>
      <c r="AB132" s="87"/>
      <c r="AC132" s="87">
        <f>ROUND(SUMIFS(Z2M_2_445!$I:$I,Z2M_2_445!$E:$E,9102,Z2M_2_445!$C:$C,$D132)/1000,1)-O132</f>
        <v>0</v>
      </c>
      <c r="AD132" s="87">
        <f>ROUND(SUMIFS(Z2M_2_445!$L:$L,Z2M_2_445!$E:$E,9102,Z2M_2_445!$C:$C,$D132)/1000,1)-P132</f>
        <v>0</v>
      </c>
    </row>
    <row r="133" spans="1:30" hidden="1" x14ac:dyDescent="0.3">
      <c r="A133" s="94">
        <f t="shared" si="15"/>
        <v>125</v>
      </c>
      <c r="B133" s="94" t="b">
        <f>ISERROR(VLOOKUP(D133,КПКВ00!A:B,1,FALSE))</f>
        <v>1</v>
      </c>
      <c r="C133" s="94">
        <f t="shared" si="16"/>
        <v>0</v>
      </c>
      <c r="D133" s="94" t="e">
        <f>INDEX(КПКВ_1!D:E,A133,1)</f>
        <v>#N/A</v>
      </c>
      <c r="E133" s="97" t="e">
        <f>INDEX(КПКВ_1!D:E,A133,2)</f>
        <v>#N/A</v>
      </c>
      <c r="F133" s="98" t="e">
        <f t="shared" si="17"/>
        <v>#N/A</v>
      </c>
      <c r="G133" s="99">
        <f t="shared" si="22"/>
        <v>0</v>
      </c>
      <c r="H133" s="100">
        <f>ROUND(SUMIF(зф!$C:$C,$D133,зф!$E:$E)/1000,1)</f>
        <v>0</v>
      </c>
      <c r="I133" s="100">
        <f>ROUND(SUMIF(сф!$C:$C,$D133,сф!$E:$E)/1000,1)</f>
        <v>0</v>
      </c>
      <c r="J133" s="99">
        <f t="shared" si="23"/>
        <v>0</v>
      </c>
      <c r="K133" s="100">
        <f>ROUND(SUMIF(зф!$C:$C,$D133,зф!$F:$F)/1000,1)</f>
        <v>0</v>
      </c>
      <c r="L133" s="100">
        <f>ROUND(SUMIF(сф!$C:$C,$D133,сф!$F:$F)/1000,1)</f>
        <v>0</v>
      </c>
      <c r="M133" s="99">
        <f>ROUND(SUMIF(зф!$C:$C,$D133,зф!$G:$G)/1000,1)</f>
        <v>0</v>
      </c>
      <c r="N133" s="99">
        <f t="shared" si="21"/>
        <v>0</v>
      </c>
      <c r="O133" s="100">
        <f>ROUND(SUMIF(зф!$C:$C,$D133,зф!$J:$J)/1000,1)</f>
        <v>0</v>
      </c>
      <c r="P133" s="100">
        <f>ROUND(SUMIF(сф!$C:$C,$D133,сф!$J:$J)/1000,1)</f>
        <v>0</v>
      </c>
      <c r="Q133" s="101">
        <f t="shared" si="18"/>
        <v>0</v>
      </c>
      <c r="R133" s="101">
        <f t="shared" si="19"/>
        <v>0</v>
      </c>
      <c r="S133" s="101">
        <f t="shared" si="20"/>
        <v>0</v>
      </c>
      <c r="T133" s="107">
        <f t="shared" si="14"/>
        <v>0</v>
      </c>
      <c r="Y133" s="87">
        <f>ROUND(SUMIFS(Z2M_2_445!$G:$G,Z2M_2_445!$E:$E,9102,Z2M_2_445!$C:$C,$D133)/1000,1)-K133</f>
        <v>0</v>
      </c>
      <c r="Z133" s="87" t="e">
        <f>IF(LEFT(TEXT(D133,"0000"),1)=9,ROUND(SUMIFS(Z2M_2_445!$J:$J,Z2M_2_445!$E:$E,9102,Z2M_2_445!$C:$C,$D133)/1000,1)-L133,ROUND(SUMIFS(Z2M_2_445!$K:$K,Z2M_2_445!$E:$E,9102,Z2M_2_445!$C:$C,$D133)/1000,1)-L133)</f>
        <v>#N/A</v>
      </c>
      <c r="AA133" s="87"/>
      <c r="AB133" s="87"/>
      <c r="AC133" s="87">
        <f>ROUND(SUMIFS(Z2M_2_445!$I:$I,Z2M_2_445!$E:$E,9102,Z2M_2_445!$C:$C,$D133)/1000,1)-O133</f>
        <v>0</v>
      </c>
      <c r="AD133" s="87">
        <f>ROUND(SUMIFS(Z2M_2_445!$L:$L,Z2M_2_445!$E:$E,9102,Z2M_2_445!$C:$C,$D133)/1000,1)-P133</f>
        <v>0</v>
      </c>
    </row>
    <row r="134" spans="1:30" hidden="1" x14ac:dyDescent="0.3">
      <c r="A134" s="94">
        <f t="shared" si="15"/>
        <v>126</v>
      </c>
      <c r="B134" s="94" t="b">
        <f>ISERROR(VLOOKUP(D134,КПКВ00!A:B,1,FALSE))</f>
        <v>1</v>
      </c>
      <c r="C134" s="94">
        <f t="shared" si="16"/>
        <v>0</v>
      </c>
      <c r="D134" s="94" t="e">
        <f>INDEX(КПКВ_1!D:E,A134,1)</f>
        <v>#N/A</v>
      </c>
      <c r="E134" s="97" t="e">
        <f>INDEX(КПКВ_1!D:E,A134,2)</f>
        <v>#N/A</v>
      </c>
      <c r="F134" s="98" t="e">
        <f t="shared" si="17"/>
        <v>#N/A</v>
      </c>
      <c r="G134" s="99">
        <f t="shared" si="22"/>
        <v>0</v>
      </c>
      <c r="H134" s="100">
        <f>ROUND(SUMIF(зф!$C:$C,$D134,зф!$E:$E)/1000,1)</f>
        <v>0</v>
      </c>
      <c r="I134" s="100">
        <f>ROUND(SUMIF(сф!$C:$C,$D134,сф!$E:$E)/1000,1)</f>
        <v>0</v>
      </c>
      <c r="J134" s="99">
        <f t="shared" si="23"/>
        <v>0</v>
      </c>
      <c r="K134" s="100">
        <f>ROUND(SUMIF(зф!$C:$C,$D134,зф!$F:$F)/1000,1)</f>
        <v>0</v>
      </c>
      <c r="L134" s="100">
        <f>ROUND(SUMIF(сф!$C:$C,$D134,сф!$F:$F)/1000,1)</f>
        <v>0</v>
      </c>
      <c r="M134" s="99">
        <f>ROUND(SUMIF(зф!$C:$C,$D134,зф!$G:$G)/1000,1)</f>
        <v>0</v>
      </c>
      <c r="N134" s="99">
        <f t="shared" si="21"/>
        <v>0</v>
      </c>
      <c r="O134" s="100">
        <f>ROUND(SUMIF(зф!$C:$C,$D134,зф!$J:$J)/1000,1)</f>
        <v>0</v>
      </c>
      <c r="P134" s="100">
        <f>ROUND(SUMIF(сф!$C:$C,$D134,сф!$J:$J)/1000,1)</f>
        <v>0</v>
      </c>
      <c r="Q134" s="101">
        <f t="shared" si="18"/>
        <v>0</v>
      </c>
      <c r="R134" s="101">
        <f t="shared" si="19"/>
        <v>0</v>
      </c>
      <c r="S134" s="101">
        <f t="shared" si="20"/>
        <v>0</v>
      </c>
      <c r="T134" s="107">
        <f t="shared" si="14"/>
        <v>0</v>
      </c>
      <c r="Y134" s="87">
        <f>ROUND(SUMIFS(Z2M_2_445!$G:$G,Z2M_2_445!$E:$E,9102,Z2M_2_445!$C:$C,$D134)/1000,1)-K134</f>
        <v>0</v>
      </c>
      <c r="Z134" s="87" t="e">
        <f>IF(LEFT(TEXT(D134,"0000"),1)=9,ROUND(SUMIFS(Z2M_2_445!$J:$J,Z2M_2_445!$E:$E,9102,Z2M_2_445!$C:$C,$D134)/1000,1)-L134,ROUND(SUMIFS(Z2M_2_445!$K:$K,Z2M_2_445!$E:$E,9102,Z2M_2_445!$C:$C,$D134)/1000,1)-L134)</f>
        <v>#N/A</v>
      </c>
      <c r="AA134" s="87"/>
      <c r="AB134" s="87"/>
      <c r="AC134" s="87">
        <f>ROUND(SUMIFS(Z2M_2_445!$I:$I,Z2M_2_445!$E:$E,9102,Z2M_2_445!$C:$C,$D134)/1000,1)-O134</f>
        <v>0</v>
      </c>
      <c r="AD134" s="87">
        <f>ROUND(SUMIFS(Z2M_2_445!$L:$L,Z2M_2_445!$E:$E,9102,Z2M_2_445!$C:$C,$D134)/1000,1)-P134</f>
        <v>0</v>
      </c>
    </row>
    <row r="135" spans="1:30" hidden="1" x14ac:dyDescent="0.3">
      <c r="A135" s="94">
        <f t="shared" si="15"/>
        <v>127</v>
      </c>
      <c r="B135" s="94" t="b">
        <f>ISERROR(VLOOKUP(D135,КПКВ00!A:B,1,FALSE))</f>
        <v>1</v>
      </c>
      <c r="C135" s="94">
        <f t="shared" si="16"/>
        <v>0</v>
      </c>
      <c r="D135" s="94" t="e">
        <f>INDEX(КПКВ_1!D:E,A135,1)</f>
        <v>#N/A</v>
      </c>
      <c r="E135" s="97" t="e">
        <f>INDEX(КПКВ_1!D:E,A135,2)</f>
        <v>#N/A</v>
      </c>
      <c r="F135" s="98" t="e">
        <f t="shared" si="17"/>
        <v>#N/A</v>
      </c>
      <c r="G135" s="99">
        <f t="shared" si="22"/>
        <v>0</v>
      </c>
      <c r="H135" s="100">
        <f>ROUND(SUMIF(зф!$C:$C,$D135,зф!$E:$E)/1000,1)</f>
        <v>0</v>
      </c>
      <c r="I135" s="100">
        <f>ROUND(SUMIF(сф!$C:$C,$D135,сф!$E:$E)/1000,1)</f>
        <v>0</v>
      </c>
      <c r="J135" s="99">
        <f t="shared" si="23"/>
        <v>0</v>
      </c>
      <c r="K135" s="100">
        <f>ROUND(SUMIF(зф!$C:$C,$D135,зф!$F:$F)/1000,1)</f>
        <v>0</v>
      </c>
      <c r="L135" s="100">
        <f>ROUND(SUMIF(сф!$C:$C,$D135,сф!$F:$F)/1000,1)</f>
        <v>0</v>
      </c>
      <c r="M135" s="99">
        <f>ROUND(SUMIF(зф!$C:$C,$D135,зф!$G:$G)/1000,1)</f>
        <v>0</v>
      </c>
      <c r="N135" s="99">
        <f t="shared" si="21"/>
        <v>0</v>
      </c>
      <c r="O135" s="100">
        <f>ROUND(SUMIF(зф!$C:$C,$D135,зф!$J:$J)/1000,1)</f>
        <v>0</v>
      </c>
      <c r="P135" s="100">
        <f>ROUND(SUMIF(сф!$C:$C,$D135,сф!$J:$J)/1000,1)</f>
        <v>0</v>
      </c>
      <c r="Q135" s="101">
        <f t="shared" si="18"/>
        <v>0</v>
      </c>
      <c r="R135" s="101">
        <f t="shared" si="19"/>
        <v>0</v>
      </c>
      <c r="S135" s="101">
        <f t="shared" si="20"/>
        <v>0</v>
      </c>
      <c r="T135" s="107">
        <f t="shared" si="14"/>
        <v>0</v>
      </c>
      <c r="Y135" s="87">
        <f>ROUND(SUMIFS(Z2M_2_445!$G:$G,Z2M_2_445!$E:$E,9102,Z2M_2_445!$C:$C,$D135)/1000,1)-K135</f>
        <v>0</v>
      </c>
      <c r="Z135" s="87" t="e">
        <f>IF(LEFT(TEXT(D135,"0000"),1)=9,ROUND(SUMIFS(Z2M_2_445!$J:$J,Z2M_2_445!$E:$E,9102,Z2M_2_445!$C:$C,$D135)/1000,1)-L135,ROUND(SUMIFS(Z2M_2_445!$K:$K,Z2M_2_445!$E:$E,9102,Z2M_2_445!$C:$C,$D135)/1000,1)-L135)</f>
        <v>#N/A</v>
      </c>
      <c r="AA135" s="87"/>
      <c r="AB135" s="87"/>
      <c r="AC135" s="87">
        <f>ROUND(SUMIFS(Z2M_2_445!$I:$I,Z2M_2_445!$E:$E,9102,Z2M_2_445!$C:$C,$D135)/1000,1)-O135</f>
        <v>0</v>
      </c>
      <c r="AD135" s="87">
        <f>ROUND(SUMIFS(Z2M_2_445!$L:$L,Z2M_2_445!$E:$E,9102,Z2M_2_445!$C:$C,$D135)/1000,1)-P135</f>
        <v>0</v>
      </c>
    </row>
    <row r="136" spans="1:30" hidden="1" x14ac:dyDescent="0.3">
      <c r="A136" s="94">
        <f t="shared" si="15"/>
        <v>128</v>
      </c>
      <c r="B136" s="94" t="b">
        <f>ISERROR(VLOOKUP(D136,КПКВ00!A:B,1,FALSE))</f>
        <v>1</v>
      </c>
      <c r="C136" s="94">
        <f t="shared" si="16"/>
        <v>0</v>
      </c>
      <c r="D136" s="94" t="e">
        <f>INDEX(КПКВ_1!D:E,A136,1)</f>
        <v>#N/A</v>
      </c>
      <c r="E136" s="97" t="e">
        <f>INDEX(КПКВ_1!D:E,A136,2)</f>
        <v>#N/A</v>
      </c>
      <c r="F136" s="98" t="e">
        <f t="shared" si="17"/>
        <v>#N/A</v>
      </c>
      <c r="G136" s="99">
        <f t="shared" si="22"/>
        <v>0</v>
      </c>
      <c r="H136" s="100">
        <f>ROUND(SUMIF(зф!$C:$C,$D136,зф!$E:$E)/1000,1)</f>
        <v>0</v>
      </c>
      <c r="I136" s="100">
        <f>ROUND(SUMIF(сф!$C:$C,$D136,сф!$E:$E)/1000,1)</f>
        <v>0</v>
      </c>
      <c r="J136" s="99">
        <f t="shared" si="23"/>
        <v>0</v>
      </c>
      <c r="K136" s="100">
        <f>ROUND(SUMIF(зф!$C:$C,$D136,зф!$F:$F)/1000,1)</f>
        <v>0</v>
      </c>
      <c r="L136" s="100">
        <f>ROUND(SUMIF(сф!$C:$C,$D136,сф!$F:$F)/1000,1)</f>
        <v>0</v>
      </c>
      <c r="M136" s="99">
        <f>ROUND(SUMIF(зф!$C:$C,$D136,зф!$G:$G)/1000,1)</f>
        <v>0</v>
      </c>
      <c r="N136" s="99">
        <f t="shared" si="21"/>
        <v>0</v>
      </c>
      <c r="O136" s="100">
        <f>ROUND(SUMIF(зф!$C:$C,$D136,зф!$J:$J)/1000,1)</f>
        <v>0</v>
      </c>
      <c r="P136" s="100">
        <f>ROUND(SUMIF(сф!$C:$C,$D136,сф!$J:$J)/1000,1)</f>
        <v>0</v>
      </c>
      <c r="Q136" s="101">
        <f t="shared" si="18"/>
        <v>0</v>
      </c>
      <c r="R136" s="101">
        <f t="shared" si="19"/>
        <v>0</v>
      </c>
      <c r="S136" s="101">
        <f t="shared" si="20"/>
        <v>0</v>
      </c>
      <c r="T136" s="107">
        <f t="shared" si="14"/>
        <v>0</v>
      </c>
      <c r="Y136" s="87">
        <f>ROUND(SUMIFS(Z2M_2_445!$G:$G,Z2M_2_445!$E:$E,9102,Z2M_2_445!$C:$C,$D136)/1000,1)-K136</f>
        <v>0</v>
      </c>
      <c r="Z136" s="87" t="e">
        <f>IF(LEFT(TEXT(D136,"0000"),1)=9,ROUND(SUMIFS(Z2M_2_445!$J:$J,Z2M_2_445!$E:$E,9102,Z2M_2_445!$C:$C,$D136)/1000,1)-L136,ROUND(SUMIFS(Z2M_2_445!$K:$K,Z2M_2_445!$E:$E,9102,Z2M_2_445!$C:$C,$D136)/1000,1)-L136)</f>
        <v>#N/A</v>
      </c>
      <c r="AA136" s="87"/>
      <c r="AB136" s="87"/>
      <c r="AC136" s="87">
        <f>ROUND(SUMIFS(Z2M_2_445!$I:$I,Z2M_2_445!$E:$E,9102,Z2M_2_445!$C:$C,$D136)/1000,1)-O136</f>
        <v>0</v>
      </c>
      <c r="AD136" s="87">
        <f>ROUND(SUMIFS(Z2M_2_445!$L:$L,Z2M_2_445!$E:$E,9102,Z2M_2_445!$C:$C,$D136)/1000,1)-P136</f>
        <v>0</v>
      </c>
    </row>
    <row r="137" spans="1:30" hidden="1" x14ac:dyDescent="0.3">
      <c r="A137" s="94">
        <f t="shared" si="15"/>
        <v>129</v>
      </c>
      <c r="B137" s="94" t="b">
        <f>ISERROR(VLOOKUP(D137,КПКВ00!A:B,1,FALSE))</f>
        <v>1</v>
      </c>
      <c r="C137" s="94">
        <f t="shared" si="16"/>
        <v>0</v>
      </c>
      <c r="D137" s="94" t="e">
        <f>INDEX(КПКВ_1!D:E,A137,1)</f>
        <v>#N/A</v>
      </c>
      <c r="E137" s="97" t="e">
        <f>INDEX(КПКВ_1!D:E,A137,2)</f>
        <v>#N/A</v>
      </c>
      <c r="F137" s="98" t="e">
        <f t="shared" si="17"/>
        <v>#N/A</v>
      </c>
      <c r="G137" s="99">
        <f t="shared" si="22"/>
        <v>0</v>
      </c>
      <c r="H137" s="100">
        <f>ROUND(SUMIF(зф!$C:$C,$D137,зф!$E:$E)/1000,1)</f>
        <v>0</v>
      </c>
      <c r="I137" s="100">
        <f>ROUND(SUMIF(сф!$C:$C,$D137,сф!$E:$E)/1000,1)</f>
        <v>0</v>
      </c>
      <c r="J137" s="99">
        <f t="shared" si="23"/>
        <v>0</v>
      </c>
      <c r="K137" s="100">
        <f>ROUND(SUMIF(зф!$C:$C,$D137,зф!$F:$F)/1000,1)</f>
        <v>0</v>
      </c>
      <c r="L137" s="100">
        <f>ROUND(SUMIF(сф!$C:$C,$D137,сф!$F:$F)/1000,1)</f>
        <v>0</v>
      </c>
      <c r="M137" s="99">
        <f>ROUND(SUMIF(зф!$C:$C,$D137,зф!$G:$G)/1000,1)</f>
        <v>0</v>
      </c>
      <c r="N137" s="99">
        <f t="shared" si="21"/>
        <v>0</v>
      </c>
      <c r="O137" s="100">
        <f>ROUND(SUMIF(зф!$C:$C,$D137,зф!$J:$J)/1000,1)</f>
        <v>0</v>
      </c>
      <c r="P137" s="100">
        <f>ROUND(SUMIF(сф!$C:$C,$D137,сф!$J:$J)/1000,1)</f>
        <v>0</v>
      </c>
      <c r="Q137" s="101">
        <f t="shared" si="18"/>
        <v>0</v>
      </c>
      <c r="R137" s="101">
        <f t="shared" si="19"/>
        <v>0</v>
      </c>
      <c r="S137" s="101">
        <f t="shared" si="20"/>
        <v>0</v>
      </c>
      <c r="T137" s="107">
        <f t="shared" si="14"/>
        <v>0</v>
      </c>
      <c r="Y137" s="87">
        <f>ROUND(SUMIFS(Z2M_2_445!$G:$G,Z2M_2_445!$E:$E,9102,Z2M_2_445!$C:$C,$D137)/1000,1)-K137</f>
        <v>0</v>
      </c>
      <c r="Z137" s="87" t="e">
        <f>IF(LEFT(TEXT(D137,"0000"),1)=9,ROUND(SUMIFS(Z2M_2_445!$J:$J,Z2M_2_445!$E:$E,9102,Z2M_2_445!$C:$C,$D137)/1000,1)-L137,ROUND(SUMIFS(Z2M_2_445!$K:$K,Z2M_2_445!$E:$E,9102,Z2M_2_445!$C:$C,$D137)/1000,1)-L137)</f>
        <v>#N/A</v>
      </c>
      <c r="AA137" s="87"/>
      <c r="AB137" s="87"/>
      <c r="AC137" s="87">
        <f>ROUND(SUMIFS(Z2M_2_445!$I:$I,Z2M_2_445!$E:$E,9102,Z2M_2_445!$C:$C,$D137)/1000,1)-O137</f>
        <v>0</v>
      </c>
      <c r="AD137" s="87">
        <f>ROUND(SUMIFS(Z2M_2_445!$L:$L,Z2M_2_445!$E:$E,9102,Z2M_2_445!$C:$C,$D137)/1000,1)-P137</f>
        <v>0</v>
      </c>
    </row>
    <row r="138" spans="1:30" hidden="1" x14ac:dyDescent="0.3">
      <c r="A138" s="94">
        <f t="shared" si="15"/>
        <v>130</v>
      </c>
      <c r="B138" s="94" t="b">
        <f>ISERROR(VLOOKUP(D138,КПКВ00!A:B,1,FALSE))</f>
        <v>1</v>
      </c>
      <c r="C138" s="94">
        <f t="shared" si="16"/>
        <v>0</v>
      </c>
      <c r="D138" s="94" t="e">
        <f>INDEX(КПКВ_1!D:E,A138,1)</f>
        <v>#N/A</v>
      </c>
      <c r="E138" s="97" t="e">
        <f>INDEX(КПКВ_1!D:E,A138,2)</f>
        <v>#N/A</v>
      </c>
      <c r="F138" s="98" t="e">
        <f t="shared" si="17"/>
        <v>#N/A</v>
      </c>
      <c r="G138" s="99">
        <f t="shared" si="22"/>
        <v>0</v>
      </c>
      <c r="H138" s="100">
        <f>ROUND(SUMIF(зф!$C:$C,$D138,зф!$E:$E)/1000,1)</f>
        <v>0</v>
      </c>
      <c r="I138" s="100">
        <f>ROUND(SUMIF(сф!$C:$C,$D138,сф!$E:$E)/1000,1)</f>
        <v>0</v>
      </c>
      <c r="J138" s="99">
        <f t="shared" si="23"/>
        <v>0</v>
      </c>
      <c r="K138" s="100">
        <f>ROUND(SUMIF(зф!$C:$C,$D138,зф!$F:$F)/1000,1)</f>
        <v>0</v>
      </c>
      <c r="L138" s="100">
        <f>ROUND(SUMIF(сф!$C:$C,$D138,сф!$F:$F)/1000,1)</f>
        <v>0</v>
      </c>
      <c r="M138" s="99">
        <f>ROUND(SUMIF(зф!$C:$C,$D138,зф!$G:$G)/1000,1)</f>
        <v>0</v>
      </c>
      <c r="N138" s="99">
        <f t="shared" si="21"/>
        <v>0</v>
      </c>
      <c r="O138" s="100">
        <f>ROUND(SUMIF(зф!$C:$C,$D138,зф!$J:$J)/1000,1)</f>
        <v>0</v>
      </c>
      <c r="P138" s="100">
        <f>ROUND(SUMIF(сф!$C:$C,$D138,сф!$J:$J)/1000,1)</f>
        <v>0</v>
      </c>
      <c r="Q138" s="101">
        <f t="shared" si="18"/>
        <v>0</v>
      </c>
      <c r="R138" s="101">
        <f t="shared" si="19"/>
        <v>0</v>
      </c>
      <c r="S138" s="101">
        <f t="shared" si="20"/>
        <v>0</v>
      </c>
      <c r="T138" s="107">
        <f t="shared" ref="T138:T201" si="24">SUM(G138:S138)</f>
        <v>0</v>
      </c>
      <c r="Y138" s="87">
        <f>ROUND(SUMIFS(Z2M_2_445!$G:$G,Z2M_2_445!$E:$E,9102,Z2M_2_445!$C:$C,$D138)/1000,1)-K138</f>
        <v>0</v>
      </c>
      <c r="Z138" s="87" t="e">
        <f>IF(LEFT(TEXT(D138,"0000"),1)=9,ROUND(SUMIFS(Z2M_2_445!$J:$J,Z2M_2_445!$E:$E,9102,Z2M_2_445!$C:$C,$D138)/1000,1)-L138,ROUND(SUMIFS(Z2M_2_445!$K:$K,Z2M_2_445!$E:$E,9102,Z2M_2_445!$C:$C,$D138)/1000,1)-L138)</f>
        <v>#N/A</v>
      </c>
      <c r="AA138" s="87"/>
      <c r="AB138" s="87"/>
      <c r="AC138" s="87">
        <f>ROUND(SUMIFS(Z2M_2_445!$I:$I,Z2M_2_445!$E:$E,9102,Z2M_2_445!$C:$C,$D138)/1000,1)-O138</f>
        <v>0</v>
      </c>
      <c r="AD138" s="87">
        <f>ROUND(SUMIFS(Z2M_2_445!$L:$L,Z2M_2_445!$E:$E,9102,Z2M_2_445!$C:$C,$D138)/1000,1)-P138</f>
        <v>0</v>
      </c>
    </row>
    <row r="139" spans="1:30" hidden="1" x14ac:dyDescent="0.3">
      <c r="A139" s="94">
        <f t="shared" ref="A139:A164" si="25">A138+1</f>
        <v>131</v>
      </c>
      <c r="B139" s="94" t="b">
        <f>ISERROR(VLOOKUP(D139,КПКВ00!A:B,1,FALSE))</f>
        <v>1</v>
      </c>
      <c r="C139" s="94">
        <f t="shared" ref="C139:C164" si="26">IF(B139=FALSE,1,)</f>
        <v>0</v>
      </c>
      <c r="D139" s="94" t="e">
        <f>INDEX(КПКВ_1!D:E,A139,1)</f>
        <v>#N/A</v>
      </c>
      <c r="E139" s="97" t="e">
        <f>INDEX(КПКВ_1!D:E,A139,2)</f>
        <v>#N/A</v>
      </c>
      <c r="F139" s="98" t="e">
        <f t="shared" ref="F139:F164" si="27">D139</f>
        <v>#N/A</v>
      </c>
      <c r="G139" s="99">
        <f t="shared" si="22"/>
        <v>0</v>
      </c>
      <c r="H139" s="100">
        <f>ROUND(SUMIF(зф!$C:$C,$D139,зф!$E:$E)/1000,1)</f>
        <v>0</v>
      </c>
      <c r="I139" s="100">
        <f>ROUND(SUMIF(сф!$C:$C,$D139,сф!$E:$E)/1000,1)</f>
        <v>0</v>
      </c>
      <c r="J139" s="99">
        <f t="shared" si="23"/>
        <v>0</v>
      </c>
      <c r="K139" s="100">
        <f>ROUND(SUMIF(зф!$C:$C,$D139,зф!$F:$F)/1000,1)</f>
        <v>0</v>
      </c>
      <c r="L139" s="100">
        <f>ROUND(SUMIF(сф!$C:$C,$D139,сф!$F:$F)/1000,1)</f>
        <v>0</v>
      </c>
      <c r="M139" s="99">
        <f>ROUND(SUMIF(зф!$C:$C,$D139,зф!$G:$G)/1000,1)</f>
        <v>0</v>
      </c>
      <c r="N139" s="99">
        <f t="shared" si="21"/>
        <v>0</v>
      </c>
      <c r="O139" s="100">
        <f>ROUND(SUMIF(зф!$C:$C,$D139,зф!$J:$J)/1000,1)</f>
        <v>0</v>
      </c>
      <c r="P139" s="100">
        <f>ROUND(SUMIF(сф!$C:$C,$D139,сф!$J:$J)/1000,1)</f>
        <v>0</v>
      </c>
      <c r="Q139" s="101">
        <f t="shared" ref="Q139:Q164" si="28">IF(J139=0,,N139/J139%)</f>
        <v>0</v>
      </c>
      <c r="R139" s="101">
        <f t="shared" ref="R139:R164" si="29">IF(M139=0,,O139/M139%)</f>
        <v>0</v>
      </c>
      <c r="S139" s="101">
        <f t="shared" ref="S139:S164" si="30">IF(L139=0,,P139/L139%)</f>
        <v>0</v>
      </c>
      <c r="T139" s="107">
        <f t="shared" si="24"/>
        <v>0</v>
      </c>
      <c r="Y139" s="87">
        <f>ROUND(SUMIFS(Z2M_2_445!$G:$G,Z2M_2_445!$E:$E,9102,Z2M_2_445!$C:$C,$D139)/1000,1)-K139</f>
        <v>0</v>
      </c>
      <c r="Z139" s="87" t="e">
        <f>IF(LEFT(TEXT(D139,"0000"),1)=9,ROUND(SUMIFS(Z2M_2_445!$J:$J,Z2M_2_445!$E:$E,9102,Z2M_2_445!$C:$C,$D139)/1000,1)-L139,ROUND(SUMIFS(Z2M_2_445!$K:$K,Z2M_2_445!$E:$E,9102,Z2M_2_445!$C:$C,$D139)/1000,1)-L139)</f>
        <v>#N/A</v>
      </c>
      <c r="AA139" s="87"/>
      <c r="AB139" s="87"/>
      <c r="AC139" s="87">
        <f>ROUND(SUMIFS(Z2M_2_445!$I:$I,Z2M_2_445!$E:$E,9102,Z2M_2_445!$C:$C,$D139)/1000,1)-O139</f>
        <v>0</v>
      </c>
      <c r="AD139" s="87">
        <f>ROUND(SUMIFS(Z2M_2_445!$L:$L,Z2M_2_445!$E:$E,9102,Z2M_2_445!$C:$C,$D139)/1000,1)-P139</f>
        <v>0</v>
      </c>
    </row>
    <row r="140" spans="1:30" hidden="1" x14ac:dyDescent="0.3">
      <c r="A140" s="94">
        <f t="shared" si="25"/>
        <v>132</v>
      </c>
      <c r="B140" s="94" t="b">
        <f>ISERROR(VLOOKUP(D140,КПКВ00!A:B,1,FALSE))</f>
        <v>1</v>
      </c>
      <c r="C140" s="94">
        <f t="shared" si="26"/>
        <v>0</v>
      </c>
      <c r="D140" s="94" t="e">
        <f>INDEX(КПКВ_1!D:E,A140,1)</f>
        <v>#N/A</v>
      </c>
      <c r="E140" s="97" t="e">
        <f>INDEX(КПКВ_1!D:E,A140,2)</f>
        <v>#N/A</v>
      </c>
      <c r="F140" s="98" t="e">
        <f t="shared" si="27"/>
        <v>#N/A</v>
      </c>
      <c r="G140" s="99">
        <f t="shared" si="22"/>
        <v>0</v>
      </c>
      <c r="H140" s="100">
        <f>ROUND(SUMIF(зф!$C:$C,$D140,зф!$E:$E)/1000,1)</f>
        <v>0</v>
      </c>
      <c r="I140" s="100">
        <f>ROUND(SUMIF(сф!$C:$C,$D140,сф!$E:$E)/1000,1)</f>
        <v>0</v>
      </c>
      <c r="J140" s="99">
        <f t="shared" si="23"/>
        <v>0</v>
      </c>
      <c r="K140" s="100">
        <f>ROUND(SUMIF(зф!$C:$C,$D140,зф!$F:$F)/1000,1)</f>
        <v>0</v>
      </c>
      <c r="L140" s="100">
        <f>ROUND(SUMIF(сф!$C:$C,$D140,сф!$F:$F)/1000,1)</f>
        <v>0</v>
      </c>
      <c r="M140" s="99">
        <f>ROUND(SUMIF(зф!$C:$C,$D140,зф!$G:$G)/1000,1)</f>
        <v>0</v>
      </c>
      <c r="N140" s="99">
        <f t="shared" si="21"/>
        <v>0</v>
      </c>
      <c r="O140" s="100">
        <f>ROUND(SUMIF(зф!$C:$C,$D140,зф!$J:$J)/1000,1)</f>
        <v>0</v>
      </c>
      <c r="P140" s="100">
        <f>ROUND(SUMIF(сф!$C:$C,$D140,сф!$J:$J)/1000,1)</f>
        <v>0</v>
      </c>
      <c r="Q140" s="101">
        <f t="shared" si="28"/>
        <v>0</v>
      </c>
      <c r="R140" s="101">
        <f t="shared" si="29"/>
        <v>0</v>
      </c>
      <c r="S140" s="101">
        <f t="shared" si="30"/>
        <v>0</v>
      </c>
      <c r="T140" s="107">
        <f t="shared" si="24"/>
        <v>0</v>
      </c>
      <c r="Y140" s="87">
        <f>ROUND(SUMIFS(Z2M_2_445!$G:$G,Z2M_2_445!$E:$E,9102,Z2M_2_445!$C:$C,$D140)/1000,1)-K140</f>
        <v>0</v>
      </c>
      <c r="Z140" s="87" t="e">
        <f>IF(LEFT(TEXT(D140,"0000"),1)=9,ROUND(SUMIFS(Z2M_2_445!$J:$J,Z2M_2_445!$E:$E,9102,Z2M_2_445!$C:$C,$D140)/1000,1)-L140,ROUND(SUMIFS(Z2M_2_445!$K:$K,Z2M_2_445!$E:$E,9102,Z2M_2_445!$C:$C,$D140)/1000,1)-L140)</f>
        <v>#N/A</v>
      </c>
      <c r="AA140" s="87"/>
      <c r="AB140" s="87"/>
      <c r="AC140" s="87">
        <f>ROUND(SUMIFS(Z2M_2_445!$I:$I,Z2M_2_445!$E:$E,9102,Z2M_2_445!$C:$C,$D140)/1000,1)-O140</f>
        <v>0</v>
      </c>
      <c r="AD140" s="87">
        <f>ROUND(SUMIFS(Z2M_2_445!$L:$L,Z2M_2_445!$E:$E,9102,Z2M_2_445!$C:$C,$D140)/1000,1)-P140</f>
        <v>0</v>
      </c>
    </row>
    <row r="141" spans="1:30" hidden="1" x14ac:dyDescent="0.3">
      <c r="A141" s="94">
        <f t="shared" si="25"/>
        <v>133</v>
      </c>
      <c r="B141" s="94" t="b">
        <f>ISERROR(VLOOKUP(D141,КПКВ00!A:B,1,FALSE))</f>
        <v>1</v>
      </c>
      <c r="C141" s="94">
        <f t="shared" si="26"/>
        <v>0</v>
      </c>
      <c r="D141" s="94" t="e">
        <f>INDEX(КПКВ_1!D:E,A141,1)</f>
        <v>#N/A</v>
      </c>
      <c r="E141" s="97" t="e">
        <f>INDEX(КПКВ_1!D:E,A141,2)</f>
        <v>#N/A</v>
      </c>
      <c r="F141" s="98" t="e">
        <f t="shared" si="27"/>
        <v>#N/A</v>
      </c>
      <c r="G141" s="99">
        <f t="shared" si="22"/>
        <v>0</v>
      </c>
      <c r="H141" s="100">
        <f>ROUND(SUMIF(зф!$C:$C,$D141,зф!$E:$E)/1000,1)</f>
        <v>0</v>
      </c>
      <c r="I141" s="100">
        <f>ROUND(SUMIF(сф!$C:$C,$D141,сф!$E:$E)/1000,1)</f>
        <v>0</v>
      </c>
      <c r="J141" s="99">
        <f t="shared" si="23"/>
        <v>0</v>
      </c>
      <c r="K141" s="100">
        <f>ROUND(SUMIF(зф!$C:$C,$D141,зф!$F:$F)/1000,1)</f>
        <v>0</v>
      </c>
      <c r="L141" s="100">
        <f>ROUND(SUMIF(сф!$C:$C,$D141,сф!$F:$F)/1000,1)</f>
        <v>0</v>
      </c>
      <c r="M141" s="99">
        <f>ROUND(SUMIF(зф!$C:$C,$D141,зф!$G:$G)/1000,1)</f>
        <v>0</v>
      </c>
      <c r="N141" s="99">
        <f t="shared" si="21"/>
        <v>0</v>
      </c>
      <c r="O141" s="100">
        <f>ROUND(SUMIF(зф!$C:$C,$D141,зф!$J:$J)/1000,1)</f>
        <v>0</v>
      </c>
      <c r="P141" s="100">
        <f>ROUND(SUMIF(сф!$C:$C,$D141,сф!$J:$J)/1000,1)</f>
        <v>0</v>
      </c>
      <c r="Q141" s="101">
        <f t="shared" si="28"/>
        <v>0</v>
      </c>
      <c r="R141" s="101">
        <f t="shared" si="29"/>
        <v>0</v>
      </c>
      <c r="S141" s="101">
        <f t="shared" si="30"/>
        <v>0</v>
      </c>
      <c r="T141" s="107">
        <f t="shared" si="24"/>
        <v>0</v>
      </c>
      <c r="Y141" s="87">
        <f>ROUND(SUMIFS(Z2M_2_445!$G:$G,Z2M_2_445!$E:$E,9102,Z2M_2_445!$C:$C,$D141)/1000,1)-K141</f>
        <v>0</v>
      </c>
      <c r="Z141" s="87" t="e">
        <f>IF(LEFT(TEXT(D141,"0000"),1)=9,ROUND(SUMIFS(Z2M_2_445!$J:$J,Z2M_2_445!$E:$E,9102,Z2M_2_445!$C:$C,$D141)/1000,1)-L141,ROUND(SUMIFS(Z2M_2_445!$K:$K,Z2M_2_445!$E:$E,9102,Z2M_2_445!$C:$C,$D141)/1000,1)-L141)</f>
        <v>#N/A</v>
      </c>
      <c r="AA141" s="87"/>
      <c r="AB141" s="87"/>
      <c r="AC141" s="87">
        <f>ROUND(SUMIFS(Z2M_2_445!$I:$I,Z2M_2_445!$E:$E,9102,Z2M_2_445!$C:$C,$D141)/1000,1)-O141</f>
        <v>0</v>
      </c>
      <c r="AD141" s="87">
        <f>ROUND(SUMIFS(Z2M_2_445!$L:$L,Z2M_2_445!$E:$E,9102,Z2M_2_445!$C:$C,$D141)/1000,1)-P141</f>
        <v>0</v>
      </c>
    </row>
    <row r="142" spans="1:30" hidden="1" x14ac:dyDescent="0.3">
      <c r="A142" s="94">
        <f t="shared" si="25"/>
        <v>134</v>
      </c>
      <c r="B142" s="94" t="b">
        <f>ISERROR(VLOOKUP(D142,КПКВ00!A:B,1,FALSE))</f>
        <v>1</v>
      </c>
      <c r="C142" s="94">
        <f t="shared" si="26"/>
        <v>0</v>
      </c>
      <c r="D142" s="94" t="e">
        <f>INDEX(КПКВ_1!D:E,A142,1)</f>
        <v>#N/A</v>
      </c>
      <c r="E142" s="97" t="e">
        <f>INDEX(КПКВ_1!D:E,A142,2)</f>
        <v>#N/A</v>
      </c>
      <c r="F142" s="98" t="e">
        <f t="shared" si="27"/>
        <v>#N/A</v>
      </c>
      <c r="G142" s="99">
        <f t="shared" si="22"/>
        <v>0</v>
      </c>
      <c r="H142" s="100">
        <f>ROUND(SUMIF(зф!$C:$C,$D142,зф!$E:$E)/1000,1)</f>
        <v>0</v>
      </c>
      <c r="I142" s="100">
        <f>ROUND(SUMIF(сф!$C:$C,$D142,сф!$E:$E)/1000,1)</f>
        <v>0</v>
      </c>
      <c r="J142" s="99">
        <f t="shared" si="23"/>
        <v>0</v>
      </c>
      <c r="K142" s="100">
        <f>ROUND(SUMIF(зф!$C:$C,$D142,зф!$F:$F)/1000,1)</f>
        <v>0</v>
      </c>
      <c r="L142" s="100">
        <f>ROUND(SUMIF(сф!$C:$C,$D142,сф!$F:$F)/1000,1)</f>
        <v>0</v>
      </c>
      <c r="M142" s="99">
        <f>ROUND(SUMIF(зф!$C:$C,$D142,зф!$G:$G)/1000,1)</f>
        <v>0</v>
      </c>
      <c r="N142" s="99">
        <f t="shared" si="21"/>
        <v>0</v>
      </c>
      <c r="O142" s="100">
        <f>ROUND(SUMIF(зф!$C:$C,$D142,зф!$J:$J)/1000,1)</f>
        <v>0</v>
      </c>
      <c r="P142" s="100">
        <f>ROUND(SUMIF(сф!$C:$C,$D142,сф!$J:$J)/1000,1)</f>
        <v>0</v>
      </c>
      <c r="Q142" s="101">
        <f t="shared" si="28"/>
        <v>0</v>
      </c>
      <c r="R142" s="101">
        <f t="shared" si="29"/>
        <v>0</v>
      </c>
      <c r="S142" s="101">
        <f t="shared" si="30"/>
        <v>0</v>
      </c>
      <c r="T142" s="107">
        <f t="shared" si="24"/>
        <v>0</v>
      </c>
      <c r="Y142" s="87">
        <f>ROUND(SUMIFS(Z2M_2_445!$G:$G,Z2M_2_445!$E:$E,9102,Z2M_2_445!$C:$C,$D142)/1000,1)-K142</f>
        <v>0</v>
      </c>
      <c r="Z142" s="87" t="e">
        <f>IF(LEFT(TEXT(D142,"0000"),1)=9,ROUND(SUMIFS(Z2M_2_445!$J:$J,Z2M_2_445!$E:$E,9102,Z2M_2_445!$C:$C,$D142)/1000,1)-L142,ROUND(SUMIFS(Z2M_2_445!$K:$K,Z2M_2_445!$E:$E,9102,Z2M_2_445!$C:$C,$D142)/1000,1)-L142)</f>
        <v>#N/A</v>
      </c>
      <c r="AA142" s="87"/>
      <c r="AB142" s="87"/>
      <c r="AC142" s="87">
        <f>ROUND(SUMIFS(Z2M_2_445!$I:$I,Z2M_2_445!$E:$E,9102,Z2M_2_445!$C:$C,$D142)/1000,1)-O142</f>
        <v>0</v>
      </c>
      <c r="AD142" s="87">
        <f>ROUND(SUMIFS(Z2M_2_445!$L:$L,Z2M_2_445!$E:$E,9102,Z2M_2_445!$C:$C,$D142)/1000,1)-P142</f>
        <v>0</v>
      </c>
    </row>
    <row r="143" spans="1:30" hidden="1" x14ac:dyDescent="0.3">
      <c r="A143" s="94">
        <f t="shared" si="25"/>
        <v>135</v>
      </c>
      <c r="B143" s="94" t="b">
        <f>ISERROR(VLOOKUP(D143,КПКВ00!A:B,1,FALSE))</f>
        <v>1</v>
      </c>
      <c r="C143" s="94">
        <f t="shared" si="26"/>
        <v>0</v>
      </c>
      <c r="D143" s="94" t="e">
        <f>INDEX(КПКВ_1!D:E,A143,1)</f>
        <v>#N/A</v>
      </c>
      <c r="E143" s="97" t="e">
        <f>INDEX(КПКВ_1!D:E,A143,2)</f>
        <v>#N/A</v>
      </c>
      <c r="F143" s="98" t="e">
        <f t="shared" si="27"/>
        <v>#N/A</v>
      </c>
      <c r="G143" s="99">
        <f t="shared" si="22"/>
        <v>0</v>
      </c>
      <c r="H143" s="100">
        <f>ROUND(SUMIF(зф!$C:$C,$D143,зф!$E:$E)/1000,1)</f>
        <v>0</v>
      </c>
      <c r="I143" s="100">
        <f>ROUND(SUMIF(сф!$C:$C,$D143,сф!$E:$E)/1000,1)</f>
        <v>0</v>
      </c>
      <c r="J143" s="99">
        <f t="shared" si="23"/>
        <v>0</v>
      </c>
      <c r="K143" s="100">
        <f>ROUND(SUMIF(зф!$C:$C,$D143,зф!$F:$F)/1000,1)</f>
        <v>0</v>
      </c>
      <c r="L143" s="100">
        <f>ROUND(SUMIF(сф!$C:$C,$D143,сф!$F:$F)/1000,1)</f>
        <v>0</v>
      </c>
      <c r="M143" s="99">
        <f>ROUND(SUMIF(зф!$C:$C,$D143,зф!$G:$G)/1000,1)</f>
        <v>0</v>
      </c>
      <c r="N143" s="99">
        <f t="shared" si="21"/>
        <v>0</v>
      </c>
      <c r="O143" s="100">
        <f>ROUND(SUMIF(зф!$C:$C,$D143,зф!$J:$J)/1000,1)</f>
        <v>0</v>
      </c>
      <c r="P143" s="100">
        <f>ROUND(SUMIF(сф!$C:$C,$D143,сф!$J:$J)/1000,1)</f>
        <v>0</v>
      </c>
      <c r="Q143" s="101">
        <f t="shared" si="28"/>
        <v>0</v>
      </c>
      <c r="R143" s="101">
        <f t="shared" si="29"/>
        <v>0</v>
      </c>
      <c r="S143" s="101">
        <f t="shared" si="30"/>
        <v>0</v>
      </c>
      <c r="T143" s="107">
        <f t="shared" si="24"/>
        <v>0</v>
      </c>
      <c r="Y143" s="87">
        <f>ROUND(SUMIFS(Z2M_2_445!$G:$G,Z2M_2_445!$E:$E,9102,Z2M_2_445!$C:$C,$D143)/1000,1)-K143</f>
        <v>0</v>
      </c>
      <c r="Z143" s="87" t="e">
        <f>IF(LEFT(TEXT(D143,"0000"),1)=9,ROUND(SUMIFS(Z2M_2_445!$J:$J,Z2M_2_445!$E:$E,9102,Z2M_2_445!$C:$C,$D143)/1000,1)-L143,ROUND(SUMIFS(Z2M_2_445!$K:$K,Z2M_2_445!$E:$E,9102,Z2M_2_445!$C:$C,$D143)/1000,1)-L143)</f>
        <v>#N/A</v>
      </c>
      <c r="AA143" s="87"/>
      <c r="AB143" s="87"/>
      <c r="AC143" s="87">
        <f>ROUND(SUMIFS(Z2M_2_445!$I:$I,Z2M_2_445!$E:$E,9102,Z2M_2_445!$C:$C,$D143)/1000,1)-O143</f>
        <v>0</v>
      </c>
      <c r="AD143" s="87">
        <f>ROUND(SUMIFS(Z2M_2_445!$L:$L,Z2M_2_445!$E:$E,9102,Z2M_2_445!$C:$C,$D143)/1000,1)-P143</f>
        <v>0</v>
      </c>
    </row>
    <row r="144" spans="1:30" hidden="1" x14ac:dyDescent="0.3">
      <c r="A144" s="94">
        <f t="shared" si="25"/>
        <v>136</v>
      </c>
      <c r="B144" s="94" t="b">
        <f>ISERROR(VLOOKUP(D144,КПКВ00!A:B,1,FALSE))</f>
        <v>1</v>
      </c>
      <c r="C144" s="94">
        <f t="shared" si="26"/>
        <v>0</v>
      </c>
      <c r="D144" s="94" t="e">
        <f>INDEX(КПКВ_1!D:E,A144,1)</f>
        <v>#N/A</v>
      </c>
      <c r="E144" s="97" t="e">
        <f>INDEX(КПКВ_1!D:E,A144,2)</f>
        <v>#N/A</v>
      </c>
      <c r="F144" s="98" t="e">
        <f t="shared" si="27"/>
        <v>#N/A</v>
      </c>
      <c r="G144" s="99">
        <f t="shared" si="22"/>
        <v>0</v>
      </c>
      <c r="H144" s="100">
        <f>ROUND(SUMIF(зф!$C:$C,$D144,зф!$E:$E)/1000,1)</f>
        <v>0</v>
      </c>
      <c r="I144" s="100">
        <f>ROUND(SUMIF(сф!$C:$C,$D144,сф!$E:$E)/1000,1)</f>
        <v>0</v>
      </c>
      <c r="J144" s="99">
        <f t="shared" si="23"/>
        <v>0</v>
      </c>
      <c r="K144" s="100">
        <f>ROUND(SUMIF(зф!$C:$C,$D144,зф!$F:$F)/1000,1)</f>
        <v>0</v>
      </c>
      <c r="L144" s="100">
        <f>ROUND(SUMIF(сф!$C:$C,$D144,сф!$F:$F)/1000,1)</f>
        <v>0</v>
      </c>
      <c r="M144" s="99">
        <f>ROUND(SUMIF(зф!$C:$C,$D144,зф!$G:$G)/1000,1)</f>
        <v>0</v>
      </c>
      <c r="N144" s="99">
        <f t="shared" si="21"/>
        <v>0</v>
      </c>
      <c r="O144" s="100">
        <f>ROUND(SUMIF(зф!$C:$C,$D144,зф!$J:$J)/1000,1)</f>
        <v>0</v>
      </c>
      <c r="P144" s="100">
        <f>ROUND(SUMIF(сф!$C:$C,$D144,сф!$J:$J)/1000,1)</f>
        <v>0</v>
      </c>
      <c r="Q144" s="101">
        <f t="shared" si="28"/>
        <v>0</v>
      </c>
      <c r="R144" s="101">
        <f t="shared" si="29"/>
        <v>0</v>
      </c>
      <c r="S144" s="101">
        <f t="shared" si="30"/>
        <v>0</v>
      </c>
      <c r="T144" s="107">
        <f t="shared" si="24"/>
        <v>0</v>
      </c>
      <c r="Y144" s="87">
        <f>ROUND(SUMIFS(Z2M_2_445!$G:$G,Z2M_2_445!$E:$E,9102,Z2M_2_445!$C:$C,$D144)/1000,1)-K144</f>
        <v>0</v>
      </c>
      <c r="Z144" s="87" t="e">
        <f>IF(LEFT(TEXT(D144,"0000"),1)=9,ROUND(SUMIFS(Z2M_2_445!$J:$J,Z2M_2_445!$E:$E,9102,Z2M_2_445!$C:$C,$D144)/1000,1)-L144,ROUND(SUMIFS(Z2M_2_445!$K:$K,Z2M_2_445!$E:$E,9102,Z2M_2_445!$C:$C,$D144)/1000,1)-L144)</f>
        <v>#N/A</v>
      </c>
      <c r="AA144" s="87"/>
      <c r="AB144" s="87"/>
      <c r="AC144" s="87">
        <f>ROUND(SUMIFS(Z2M_2_445!$I:$I,Z2M_2_445!$E:$E,9102,Z2M_2_445!$C:$C,$D144)/1000,1)-O144</f>
        <v>0</v>
      </c>
      <c r="AD144" s="87">
        <f>ROUND(SUMIFS(Z2M_2_445!$L:$L,Z2M_2_445!$E:$E,9102,Z2M_2_445!$C:$C,$D144)/1000,1)-P144</f>
        <v>0</v>
      </c>
    </row>
    <row r="145" spans="1:30" hidden="1" x14ac:dyDescent="0.3">
      <c r="A145" s="94">
        <f t="shared" si="25"/>
        <v>137</v>
      </c>
      <c r="B145" s="94" t="b">
        <f>ISERROR(VLOOKUP(D145,КПКВ00!A:B,1,FALSE))</f>
        <v>1</v>
      </c>
      <c r="C145" s="94">
        <f t="shared" si="26"/>
        <v>0</v>
      </c>
      <c r="D145" s="94" t="e">
        <f>INDEX(КПКВ_1!D:E,A145,1)</f>
        <v>#N/A</v>
      </c>
      <c r="E145" s="97" t="e">
        <f>INDEX(КПКВ_1!D:E,A145,2)</f>
        <v>#N/A</v>
      </c>
      <c r="F145" s="98" t="e">
        <f t="shared" si="27"/>
        <v>#N/A</v>
      </c>
      <c r="G145" s="99">
        <f t="shared" si="22"/>
        <v>0</v>
      </c>
      <c r="H145" s="100">
        <f>ROUND(SUMIF(зф!$C:$C,$D145,зф!$E:$E)/1000,1)</f>
        <v>0</v>
      </c>
      <c r="I145" s="100">
        <f>ROUND(SUMIF(сф!$C:$C,$D145,сф!$E:$E)/1000,1)</f>
        <v>0</v>
      </c>
      <c r="J145" s="99">
        <f t="shared" si="23"/>
        <v>0</v>
      </c>
      <c r="K145" s="100">
        <f>ROUND(SUMIF(зф!$C:$C,$D145,зф!$F:$F)/1000,1)</f>
        <v>0</v>
      </c>
      <c r="L145" s="100">
        <f>ROUND(SUMIF(сф!$C:$C,$D145,сф!$F:$F)/1000,1)</f>
        <v>0</v>
      </c>
      <c r="M145" s="99">
        <f>ROUND(SUMIF(зф!$C:$C,$D145,зф!$G:$G)/1000,1)</f>
        <v>0</v>
      </c>
      <c r="N145" s="99">
        <f t="shared" si="21"/>
        <v>0</v>
      </c>
      <c r="O145" s="100">
        <f>ROUND(SUMIF(зф!$C:$C,$D145,зф!$J:$J)/1000,1)</f>
        <v>0</v>
      </c>
      <c r="P145" s="100">
        <f>ROUND(SUMIF(сф!$C:$C,$D145,сф!$J:$J)/1000,1)</f>
        <v>0</v>
      </c>
      <c r="Q145" s="101">
        <f t="shared" si="28"/>
        <v>0</v>
      </c>
      <c r="R145" s="101">
        <f t="shared" si="29"/>
        <v>0</v>
      </c>
      <c r="S145" s="101">
        <f t="shared" si="30"/>
        <v>0</v>
      </c>
      <c r="T145" s="107">
        <f t="shared" si="24"/>
        <v>0</v>
      </c>
      <c r="Y145" s="87">
        <f>ROUND(SUMIFS(Z2M_2_445!$G:$G,Z2M_2_445!$E:$E,9102,Z2M_2_445!$C:$C,$D145)/1000,1)-K145</f>
        <v>0</v>
      </c>
      <c r="Z145" s="87" t="e">
        <f>IF(LEFT(TEXT(D145,"0000"),1)=9,ROUND(SUMIFS(Z2M_2_445!$J:$J,Z2M_2_445!$E:$E,9102,Z2M_2_445!$C:$C,$D145)/1000,1)-L145,ROUND(SUMIFS(Z2M_2_445!$K:$K,Z2M_2_445!$E:$E,9102,Z2M_2_445!$C:$C,$D145)/1000,1)-L145)</f>
        <v>#N/A</v>
      </c>
      <c r="AA145" s="87"/>
      <c r="AB145" s="87"/>
      <c r="AC145" s="87">
        <f>ROUND(SUMIFS(Z2M_2_445!$I:$I,Z2M_2_445!$E:$E,9102,Z2M_2_445!$C:$C,$D145)/1000,1)-O145</f>
        <v>0</v>
      </c>
      <c r="AD145" s="87">
        <f>ROUND(SUMIFS(Z2M_2_445!$L:$L,Z2M_2_445!$E:$E,9102,Z2M_2_445!$C:$C,$D145)/1000,1)-P145</f>
        <v>0</v>
      </c>
    </row>
    <row r="146" spans="1:30" hidden="1" x14ac:dyDescent="0.3">
      <c r="A146" s="94">
        <f t="shared" si="25"/>
        <v>138</v>
      </c>
      <c r="B146" s="94" t="b">
        <f>ISERROR(VLOOKUP(D146,КПКВ00!A:B,1,FALSE))</f>
        <v>1</v>
      </c>
      <c r="C146" s="94">
        <f t="shared" si="26"/>
        <v>0</v>
      </c>
      <c r="D146" s="94" t="e">
        <f>INDEX(КПКВ_1!D:E,A146,1)</f>
        <v>#N/A</v>
      </c>
      <c r="E146" s="97" t="e">
        <f>INDEX(КПКВ_1!D:E,A146,2)</f>
        <v>#N/A</v>
      </c>
      <c r="F146" s="98" t="e">
        <f t="shared" si="27"/>
        <v>#N/A</v>
      </c>
      <c r="G146" s="99">
        <f t="shared" si="22"/>
        <v>0</v>
      </c>
      <c r="H146" s="100">
        <f>ROUND(SUMIF(зф!$C:$C,$D146,зф!$E:$E)/1000,1)</f>
        <v>0</v>
      </c>
      <c r="I146" s="100">
        <f>ROUND(SUMIF(сф!$C:$C,$D146,сф!$E:$E)/1000,1)</f>
        <v>0</v>
      </c>
      <c r="J146" s="99">
        <f t="shared" si="23"/>
        <v>0</v>
      </c>
      <c r="K146" s="100">
        <f>ROUND(SUMIF(зф!$C:$C,$D146,зф!$F:$F)/1000,1)</f>
        <v>0</v>
      </c>
      <c r="L146" s="100">
        <f>ROUND(SUMIF(сф!$C:$C,$D146,сф!$F:$F)/1000,1)</f>
        <v>0</v>
      </c>
      <c r="M146" s="99">
        <f>ROUND(SUMIF(зф!$C:$C,$D146,зф!$G:$G)/1000,1)</f>
        <v>0</v>
      </c>
      <c r="N146" s="99">
        <f t="shared" si="21"/>
        <v>0</v>
      </c>
      <c r="O146" s="100">
        <f>ROUND(SUMIF(зф!$C:$C,$D146,зф!$J:$J)/1000,1)</f>
        <v>0</v>
      </c>
      <c r="P146" s="100">
        <f>ROUND(SUMIF(сф!$C:$C,$D146,сф!$J:$J)/1000,1)</f>
        <v>0</v>
      </c>
      <c r="Q146" s="101">
        <f t="shared" si="28"/>
        <v>0</v>
      </c>
      <c r="R146" s="101">
        <f t="shared" si="29"/>
        <v>0</v>
      </c>
      <c r="S146" s="101">
        <f t="shared" si="30"/>
        <v>0</v>
      </c>
      <c r="T146" s="107">
        <f t="shared" si="24"/>
        <v>0</v>
      </c>
      <c r="Y146" s="87">
        <f>ROUND(SUMIFS(Z2M_2_445!$G:$G,Z2M_2_445!$E:$E,9102,Z2M_2_445!$C:$C,$D146)/1000,1)-K146</f>
        <v>0</v>
      </c>
      <c r="Z146" s="87" t="e">
        <f>IF(LEFT(TEXT(D146,"0000"),1)=9,ROUND(SUMIFS(Z2M_2_445!$J:$J,Z2M_2_445!$E:$E,9102,Z2M_2_445!$C:$C,$D146)/1000,1)-L146,ROUND(SUMIFS(Z2M_2_445!$K:$K,Z2M_2_445!$E:$E,9102,Z2M_2_445!$C:$C,$D146)/1000,1)-L146)</f>
        <v>#N/A</v>
      </c>
      <c r="AA146" s="87"/>
      <c r="AB146" s="87"/>
      <c r="AC146" s="87">
        <f>ROUND(SUMIFS(Z2M_2_445!$I:$I,Z2M_2_445!$E:$E,9102,Z2M_2_445!$C:$C,$D146)/1000,1)-O146</f>
        <v>0</v>
      </c>
      <c r="AD146" s="87">
        <f>ROUND(SUMIFS(Z2M_2_445!$L:$L,Z2M_2_445!$E:$E,9102,Z2M_2_445!$C:$C,$D146)/1000,1)-P146</f>
        <v>0</v>
      </c>
    </row>
    <row r="147" spans="1:30" hidden="1" x14ac:dyDescent="0.3">
      <c r="A147" s="94">
        <f t="shared" si="25"/>
        <v>139</v>
      </c>
      <c r="B147" s="94" t="b">
        <f>ISERROR(VLOOKUP(D147,КПКВ00!A:B,1,FALSE))</f>
        <v>1</v>
      </c>
      <c r="C147" s="94">
        <f t="shared" si="26"/>
        <v>0</v>
      </c>
      <c r="D147" s="94" t="e">
        <f>INDEX(КПКВ_1!D:E,A147,1)</f>
        <v>#N/A</v>
      </c>
      <c r="E147" s="97" t="e">
        <f>INDEX(КПКВ_1!D:E,A147,2)</f>
        <v>#N/A</v>
      </c>
      <c r="F147" s="98" t="e">
        <f t="shared" si="27"/>
        <v>#N/A</v>
      </c>
      <c r="G147" s="99">
        <f t="shared" si="22"/>
        <v>0</v>
      </c>
      <c r="H147" s="100">
        <f>ROUND(SUMIF(зф!$C:$C,$D147,зф!$E:$E)/1000,1)</f>
        <v>0</v>
      </c>
      <c r="I147" s="100">
        <f>ROUND(SUMIF(сф!$C:$C,$D147,сф!$E:$E)/1000,1)</f>
        <v>0</v>
      </c>
      <c r="J147" s="99">
        <f t="shared" si="23"/>
        <v>0</v>
      </c>
      <c r="K147" s="100">
        <f>ROUND(SUMIF(зф!$C:$C,$D147,зф!$F:$F)/1000,1)</f>
        <v>0</v>
      </c>
      <c r="L147" s="100">
        <f>ROUND(SUMIF(сф!$C:$C,$D147,сф!$F:$F)/1000,1)</f>
        <v>0</v>
      </c>
      <c r="M147" s="99">
        <f>ROUND(SUMIF(зф!$C:$C,$D147,зф!$G:$G)/1000,1)</f>
        <v>0</v>
      </c>
      <c r="N147" s="99">
        <f t="shared" si="21"/>
        <v>0</v>
      </c>
      <c r="O147" s="100">
        <f>ROUND(SUMIF(зф!$C:$C,$D147,зф!$J:$J)/1000,1)</f>
        <v>0</v>
      </c>
      <c r="P147" s="100">
        <f>ROUND(SUMIF(сф!$C:$C,$D147,сф!$J:$J)/1000,1)</f>
        <v>0</v>
      </c>
      <c r="Q147" s="101">
        <f t="shared" si="28"/>
        <v>0</v>
      </c>
      <c r="R147" s="101">
        <f t="shared" si="29"/>
        <v>0</v>
      </c>
      <c r="S147" s="101">
        <f t="shared" si="30"/>
        <v>0</v>
      </c>
      <c r="T147" s="107">
        <f t="shared" si="24"/>
        <v>0</v>
      </c>
      <c r="Y147" s="87">
        <f>ROUND(SUMIFS(Z2M_2_445!$G:$G,Z2M_2_445!$E:$E,9102,Z2M_2_445!$C:$C,$D147)/1000,1)-K147</f>
        <v>0</v>
      </c>
      <c r="Z147" s="87" t="e">
        <f>IF(LEFT(TEXT(D147,"0000"),1)=9,ROUND(SUMIFS(Z2M_2_445!$J:$J,Z2M_2_445!$E:$E,9102,Z2M_2_445!$C:$C,$D147)/1000,1)-L147,ROUND(SUMIFS(Z2M_2_445!$K:$K,Z2M_2_445!$E:$E,9102,Z2M_2_445!$C:$C,$D147)/1000,1)-L147)</f>
        <v>#N/A</v>
      </c>
      <c r="AA147" s="87"/>
      <c r="AB147" s="87"/>
      <c r="AC147" s="87">
        <f>ROUND(SUMIFS(Z2M_2_445!$I:$I,Z2M_2_445!$E:$E,9102,Z2M_2_445!$C:$C,$D147)/1000,1)-O147</f>
        <v>0</v>
      </c>
      <c r="AD147" s="87">
        <f>ROUND(SUMIFS(Z2M_2_445!$L:$L,Z2M_2_445!$E:$E,9102,Z2M_2_445!$C:$C,$D147)/1000,1)-P147</f>
        <v>0</v>
      </c>
    </row>
    <row r="148" spans="1:30" hidden="1" x14ac:dyDescent="0.3">
      <c r="A148" s="94">
        <f t="shared" si="25"/>
        <v>140</v>
      </c>
      <c r="B148" s="94" t="b">
        <f>ISERROR(VLOOKUP(D148,КПКВ00!A:B,1,FALSE))</f>
        <v>1</v>
      </c>
      <c r="C148" s="94">
        <f t="shared" si="26"/>
        <v>0</v>
      </c>
      <c r="D148" s="94" t="e">
        <f>INDEX(КПКВ_1!D:E,A148,1)</f>
        <v>#N/A</v>
      </c>
      <c r="E148" s="97" t="e">
        <f>INDEX(КПКВ_1!D:E,A148,2)</f>
        <v>#N/A</v>
      </c>
      <c r="F148" s="98" t="e">
        <f t="shared" si="27"/>
        <v>#N/A</v>
      </c>
      <c r="G148" s="99">
        <f t="shared" si="22"/>
        <v>0</v>
      </c>
      <c r="H148" s="100">
        <f>ROUND(SUMIF(зф!$C:$C,$D148,зф!$E:$E)/1000,1)</f>
        <v>0</v>
      </c>
      <c r="I148" s="100">
        <f>ROUND(SUMIF(сф!$C:$C,$D148,сф!$E:$E)/1000,1)</f>
        <v>0</v>
      </c>
      <c r="J148" s="99">
        <f t="shared" si="23"/>
        <v>0</v>
      </c>
      <c r="K148" s="100">
        <f>ROUND(SUMIF(зф!$C:$C,$D148,зф!$F:$F)/1000,1)</f>
        <v>0</v>
      </c>
      <c r="L148" s="100">
        <f>ROUND(SUMIF(сф!$C:$C,$D148,сф!$F:$F)/1000,1)</f>
        <v>0</v>
      </c>
      <c r="M148" s="99">
        <f>ROUND(SUMIF(зф!$C:$C,$D148,зф!$G:$G)/1000,1)</f>
        <v>0</v>
      </c>
      <c r="N148" s="99">
        <f t="shared" si="21"/>
        <v>0</v>
      </c>
      <c r="O148" s="100">
        <f>ROUND(SUMIF(зф!$C:$C,$D148,зф!$J:$J)/1000,1)</f>
        <v>0</v>
      </c>
      <c r="P148" s="100">
        <f>ROUND(SUMIF(сф!$C:$C,$D148,сф!$J:$J)/1000,1)</f>
        <v>0</v>
      </c>
      <c r="Q148" s="101">
        <f t="shared" si="28"/>
        <v>0</v>
      </c>
      <c r="R148" s="101">
        <f t="shared" si="29"/>
        <v>0</v>
      </c>
      <c r="S148" s="101">
        <f t="shared" si="30"/>
        <v>0</v>
      </c>
      <c r="T148" s="107">
        <f t="shared" si="24"/>
        <v>0</v>
      </c>
      <c r="Y148" s="87">
        <f>ROUND(SUMIFS(Z2M_2_445!$G:$G,Z2M_2_445!$E:$E,9102,Z2M_2_445!$C:$C,$D148)/1000,1)-K148</f>
        <v>0</v>
      </c>
      <c r="Z148" s="87" t="e">
        <f>IF(LEFT(TEXT(D148,"0000"),1)=9,ROUND(SUMIFS(Z2M_2_445!$J:$J,Z2M_2_445!$E:$E,9102,Z2M_2_445!$C:$C,$D148)/1000,1)-L148,ROUND(SUMIFS(Z2M_2_445!$K:$K,Z2M_2_445!$E:$E,9102,Z2M_2_445!$C:$C,$D148)/1000,1)-L148)</f>
        <v>#N/A</v>
      </c>
      <c r="AA148" s="87"/>
      <c r="AB148" s="87"/>
      <c r="AC148" s="87">
        <f>ROUND(SUMIFS(Z2M_2_445!$I:$I,Z2M_2_445!$E:$E,9102,Z2M_2_445!$C:$C,$D148)/1000,1)-O148</f>
        <v>0</v>
      </c>
      <c r="AD148" s="87">
        <f>ROUND(SUMIFS(Z2M_2_445!$L:$L,Z2M_2_445!$E:$E,9102,Z2M_2_445!$C:$C,$D148)/1000,1)-P148</f>
        <v>0</v>
      </c>
    </row>
    <row r="149" spans="1:30" hidden="1" x14ac:dyDescent="0.3">
      <c r="A149" s="94">
        <f t="shared" si="25"/>
        <v>141</v>
      </c>
      <c r="B149" s="94" t="b">
        <f>ISERROR(VLOOKUP(D149,КПКВ00!A:B,1,FALSE))</f>
        <v>1</v>
      </c>
      <c r="C149" s="94">
        <f t="shared" si="26"/>
        <v>0</v>
      </c>
      <c r="D149" s="94" t="e">
        <f>INDEX(КПКВ_1!D:E,A149,1)</f>
        <v>#N/A</v>
      </c>
      <c r="E149" s="97" t="e">
        <f>INDEX(КПКВ_1!D:E,A149,2)</f>
        <v>#N/A</v>
      </c>
      <c r="F149" s="98" t="e">
        <f t="shared" si="27"/>
        <v>#N/A</v>
      </c>
      <c r="G149" s="99">
        <f t="shared" si="22"/>
        <v>0</v>
      </c>
      <c r="H149" s="100">
        <f>ROUND(SUMIF(зф!$C:$C,$D149,зф!$E:$E)/1000,1)</f>
        <v>0</v>
      </c>
      <c r="I149" s="100">
        <f>ROUND(SUMIF(сф!$C:$C,$D149,сф!$E:$E)/1000,1)</f>
        <v>0</v>
      </c>
      <c r="J149" s="99">
        <f t="shared" si="23"/>
        <v>0</v>
      </c>
      <c r="K149" s="100">
        <f>ROUND(SUMIF(зф!$C:$C,$D149,зф!$F:$F)/1000,1)</f>
        <v>0</v>
      </c>
      <c r="L149" s="100">
        <f>ROUND(SUMIF(сф!$C:$C,$D149,сф!$F:$F)/1000,1)</f>
        <v>0</v>
      </c>
      <c r="M149" s="99">
        <f>ROUND(SUMIF(зф!$C:$C,$D149,зф!$G:$G)/1000,1)</f>
        <v>0</v>
      </c>
      <c r="N149" s="99">
        <f t="shared" si="21"/>
        <v>0</v>
      </c>
      <c r="O149" s="100">
        <f>ROUND(SUMIF(зф!$C:$C,$D149,зф!$J:$J)/1000,1)</f>
        <v>0</v>
      </c>
      <c r="P149" s="100">
        <f>ROUND(SUMIF(сф!$C:$C,$D149,сф!$J:$J)/1000,1)</f>
        <v>0</v>
      </c>
      <c r="Q149" s="101">
        <f t="shared" si="28"/>
        <v>0</v>
      </c>
      <c r="R149" s="101">
        <f t="shared" si="29"/>
        <v>0</v>
      </c>
      <c r="S149" s="101">
        <f t="shared" si="30"/>
        <v>0</v>
      </c>
      <c r="T149" s="107">
        <f t="shared" si="24"/>
        <v>0</v>
      </c>
      <c r="Y149" s="87">
        <f>ROUND(SUMIFS(Z2M_2_445!$G:$G,Z2M_2_445!$E:$E,9102,Z2M_2_445!$C:$C,$D149)/1000,1)-K149</f>
        <v>0</v>
      </c>
      <c r="Z149" s="87" t="e">
        <f>IF(LEFT(TEXT(D149,"0000"),1)=9,ROUND(SUMIFS(Z2M_2_445!$J:$J,Z2M_2_445!$E:$E,9102,Z2M_2_445!$C:$C,$D149)/1000,1)-L149,ROUND(SUMIFS(Z2M_2_445!$K:$K,Z2M_2_445!$E:$E,9102,Z2M_2_445!$C:$C,$D149)/1000,1)-L149)</f>
        <v>#N/A</v>
      </c>
      <c r="AA149" s="87"/>
      <c r="AB149" s="87"/>
      <c r="AC149" s="87">
        <f>ROUND(SUMIFS(Z2M_2_445!$I:$I,Z2M_2_445!$E:$E,9102,Z2M_2_445!$C:$C,$D149)/1000,1)-O149</f>
        <v>0</v>
      </c>
      <c r="AD149" s="87">
        <f>ROUND(SUMIFS(Z2M_2_445!$L:$L,Z2M_2_445!$E:$E,9102,Z2M_2_445!$C:$C,$D149)/1000,1)-P149</f>
        <v>0</v>
      </c>
    </row>
    <row r="150" spans="1:30" hidden="1" x14ac:dyDescent="0.3">
      <c r="A150" s="94">
        <f t="shared" si="25"/>
        <v>142</v>
      </c>
      <c r="B150" s="94" t="b">
        <f>ISERROR(VLOOKUP(D150,КПКВ00!A:B,1,FALSE))</f>
        <v>1</v>
      </c>
      <c r="C150" s="94">
        <f t="shared" si="26"/>
        <v>0</v>
      </c>
      <c r="D150" s="94" t="e">
        <f>INDEX(КПКВ_1!D:E,A150,1)</f>
        <v>#N/A</v>
      </c>
      <c r="E150" s="97" t="e">
        <f>INDEX(КПКВ_1!D:E,A150,2)</f>
        <v>#N/A</v>
      </c>
      <c r="F150" s="98" t="e">
        <f t="shared" si="27"/>
        <v>#N/A</v>
      </c>
      <c r="G150" s="99">
        <f t="shared" si="22"/>
        <v>0</v>
      </c>
      <c r="H150" s="100">
        <f>ROUND(SUMIF(зф!$C:$C,$D150,зф!$E:$E)/1000,1)</f>
        <v>0</v>
      </c>
      <c r="I150" s="100">
        <f>ROUND(SUMIF(сф!$C:$C,$D150,сф!$E:$E)/1000,1)</f>
        <v>0</v>
      </c>
      <c r="J150" s="99">
        <f t="shared" si="23"/>
        <v>0</v>
      </c>
      <c r="K150" s="100">
        <f>ROUND(SUMIF(зф!$C:$C,$D150,зф!$F:$F)/1000,1)</f>
        <v>0</v>
      </c>
      <c r="L150" s="100">
        <f>ROUND(SUMIF(сф!$C:$C,$D150,сф!$F:$F)/1000,1)</f>
        <v>0</v>
      </c>
      <c r="M150" s="99">
        <f>ROUND(SUMIF(зф!$C:$C,$D150,зф!$G:$G)/1000,1)</f>
        <v>0</v>
      </c>
      <c r="N150" s="99">
        <f t="shared" si="21"/>
        <v>0</v>
      </c>
      <c r="O150" s="100">
        <f>ROUND(SUMIF(зф!$C:$C,$D150,зф!$J:$J)/1000,1)</f>
        <v>0</v>
      </c>
      <c r="P150" s="100">
        <f>ROUND(SUMIF(сф!$C:$C,$D150,сф!$J:$J)/1000,1)</f>
        <v>0</v>
      </c>
      <c r="Q150" s="101">
        <f t="shared" si="28"/>
        <v>0</v>
      </c>
      <c r="R150" s="101">
        <f t="shared" si="29"/>
        <v>0</v>
      </c>
      <c r="S150" s="101">
        <f t="shared" si="30"/>
        <v>0</v>
      </c>
      <c r="T150" s="107">
        <f t="shared" si="24"/>
        <v>0</v>
      </c>
      <c r="Y150" s="87">
        <f>ROUND(SUMIFS(Z2M_2_445!$G:$G,Z2M_2_445!$E:$E,9102,Z2M_2_445!$C:$C,$D150)/1000,1)-K150</f>
        <v>0</v>
      </c>
      <c r="Z150" s="87" t="e">
        <f>IF(LEFT(TEXT(D150,"0000"),1)=9,ROUND(SUMIFS(Z2M_2_445!$J:$J,Z2M_2_445!$E:$E,9102,Z2M_2_445!$C:$C,$D150)/1000,1)-L150,ROUND(SUMIFS(Z2M_2_445!$K:$K,Z2M_2_445!$E:$E,9102,Z2M_2_445!$C:$C,$D150)/1000,1)-L150)</f>
        <v>#N/A</v>
      </c>
      <c r="AA150" s="87"/>
      <c r="AB150" s="87"/>
      <c r="AC150" s="87">
        <f>ROUND(SUMIFS(Z2M_2_445!$I:$I,Z2M_2_445!$E:$E,9102,Z2M_2_445!$C:$C,$D150)/1000,1)-O150</f>
        <v>0</v>
      </c>
      <c r="AD150" s="87">
        <f>ROUND(SUMIFS(Z2M_2_445!$L:$L,Z2M_2_445!$E:$E,9102,Z2M_2_445!$C:$C,$D150)/1000,1)-P150</f>
        <v>0</v>
      </c>
    </row>
    <row r="151" spans="1:30" hidden="1" x14ac:dyDescent="0.3">
      <c r="A151" s="94">
        <f t="shared" si="25"/>
        <v>143</v>
      </c>
      <c r="B151" s="94" t="b">
        <f>ISERROR(VLOOKUP(D151,КПКВ00!A:B,1,FALSE))</f>
        <v>1</v>
      </c>
      <c r="C151" s="94">
        <f t="shared" si="26"/>
        <v>0</v>
      </c>
      <c r="D151" s="94" t="e">
        <f>INDEX(КПКВ_1!D:E,A151,1)</f>
        <v>#N/A</v>
      </c>
      <c r="E151" s="97" t="e">
        <f>INDEX(КПКВ_1!D:E,A151,2)</f>
        <v>#N/A</v>
      </c>
      <c r="F151" s="98" t="e">
        <f t="shared" si="27"/>
        <v>#N/A</v>
      </c>
      <c r="G151" s="99">
        <f t="shared" si="22"/>
        <v>0</v>
      </c>
      <c r="H151" s="100">
        <f>ROUND(SUMIF(зф!$C:$C,$D151,зф!$E:$E)/1000,1)</f>
        <v>0</v>
      </c>
      <c r="I151" s="100">
        <f>ROUND(SUMIF(сф!$C:$C,$D151,сф!$E:$E)/1000,1)</f>
        <v>0</v>
      </c>
      <c r="J151" s="99">
        <f t="shared" si="23"/>
        <v>0</v>
      </c>
      <c r="K151" s="100">
        <f>ROUND(SUMIF(зф!$C:$C,$D151,зф!$F:$F)/1000,1)</f>
        <v>0</v>
      </c>
      <c r="L151" s="100">
        <f>ROUND(SUMIF(сф!$C:$C,$D151,сф!$F:$F)/1000,1)</f>
        <v>0</v>
      </c>
      <c r="M151" s="99">
        <f>ROUND(SUMIF(зф!$C:$C,$D151,зф!$G:$G)/1000,1)</f>
        <v>0</v>
      </c>
      <c r="N151" s="99">
        <f t="shared" si="21"/>
        <v>0</v>
      </c>
      <c r="O151" s="100">
        <f>ROUND(SUMIF(зф!$C:$C,$D151,зф!$J:$J)/1000,1)</f>
        <v>0</v>
      </c>
      <c r="P151" s="100">
        <f>ROUND(SUMIF(сф!$C:$C,$D151,сф!$J:$J)/1000,1)</f>
        <v>0</v>
      </c>
      <c r="Q151" s="101">
        <f t="shared" si="28"/>
        <v>0</v>
      </c>
      <c r="R151" s="101">
        <f t="shared" si="29"/>
        <v>0</v>
      </c>
      <c r="S151" s="101">
        <f t="shared" si="30"/>
        <v>0</v>
      </c>
      <c r="T151" s="107">
        <f t="shared" si="24"/>
        <v>0</v>
      </c>
      <c r="Y151" s="87">
        <f>ROUND(SUMIFS(Z2M_2_445!$G:$G,Z2M_2_445!$E:$E,9102,Z2M_2_445!$C:$C,$D151)/1000,1)-K151</f>
        <v>0</v>
      </c>
      <c r="Z151" s="87" t="e">
        <f>IF(LEFT(TEXT(D151,"0000"),1)=9,ROUND(SUMIFS(Z2M_2_445!$J:$J,Z2M_2_445!$E:$E,9102,Z2M_2_445!$C:$C,$D151)/1000,1)-L151,ROUND(SUMIFS(Z2M_2_445!$K:$K,Z2M_2_445!$E:$E,9102,Z2M_2_445!$C:$C,$D151)/1000,1)-L151)</f>
        <v>#N/A</v>
      </c>
      <c r="AA151" s="87"/>
      <c r="AB151" s="87"/>
      <c r="AC151" s="87">
        <f>ROUND(SUMIFS(Z2M_2_445!$I:$I,Z2M_2_445!$E:$E,9102,Z2M_2_445!$C:$C,$D151)/1000,1)-O151</f>
        <v>0</v>
      </c>
      <c r="AD151" s="87">
        <f>ROUND(SUMIFS(Z2M_2_445!$L:$L,Z2M_2_445!$E:$E,9102,Z2M_2_445!$C:$C,$D151)/1000,1)-P151</f>
        <v>0</v>
      </c>
    </row>
    <row r="152" spans="1:30" hidden="1" x14ac:dyDescent="0.3">
      <c r="A152" s="94">
        <f t="shared" si="25"/>
        <v>144</v>
      </c>
      <c r="B152" s="94" t="b">
        <f>ISERROR(VLOOKUP(D152,КПКВ00!A:B,1,FALSE))</f>
        <v>1</v>
      </c>
      <c r="C152" s="94">
        <f t="shared" si="26"/>
        <v>0</v>
      </c>
      <c r="D152" s="94" t="e">
        <f>INDEX(КПКВ_1!D:E,A152,1)</f>
        <v>#N/A</v>
      </c>
      <c r="E152" s="97" t="e">
        <f>INDEX(КПКВ_1!D:E,A152,2)</f>
        <v>#N/A</v>
      </c>
      <c r="F152" s="98" t="e">
        <f t="shared" si="27"/>
        <v>#N/A</v>
      </c>
      <c r="G152" s="99">
        <f t="shared" si="22"/>
        <v>0</v>
      </c>
      <c r="H152" s="100">
        <f>ROUND(SUMIF(зф!$C:$C,$D152,зф!$E:$E)/1000,1)</f>
        <v>0</v>
      </c>
      <c r="I152" s="100">
        <f>ROUND(SUMIF(сф!$C:$C,$D152,сф!$E:$E)/1000,1)</f>
        <v>0</v>
      </c>
      <c r="J152" s="99">
        <f t="shared" si="23"/>
        <v>0</v>
      </c>
      <c r="K152" s="100">
        <f>ROUND(SUMIF(зф!$C:$C,$D152,зф!$F:$F)/1000,1)</f>
        <v>0</v>
      </c>
      <c r="L152" s="100">
        <f>ROUND(SUMIF(сф!$C:$C,$D152,сф!$F:$F)/1000,1)</f>
        <v>0</v>
      </c>
      <c r="M152" s="99">
        <f>ROUND(SUMIF(зф!$C:$C,$D152,зф!$G:$G)/1000,1)</f>
        <v>0</v>
      </c>
      <c r="N152" s="99">
        <f t="shared" si="21"/>
        <v>0</v>
      </c>
      <c r="O152" s="100">
        <f>ROUND(SUMIF(зф!$C:$C,$D152,зф!$J:$J)/1000,1)</f>
        <v>0</v>
      </c>
      <c r="P152" s="100">
        <f>ROUND(SUMIF(сф!$C:$C,$D152,сф!$J:$J)/1000,1)</f>
        <v>0</v>
      </c>
      <c r="Q152" s="101">
        <f t="shared" si="28"/>
        <v>0</v>
      </c>
      <c r="R152" s="101">
        <f t="shared" si="29"/>
        <v>0</v>
      </c>
      <c r="S152" s="101">
        <f t="shared" si="30"/>
        <v>0</v>
      </c>
      <c r="T152" s="107">
        <f t="shared" si="24"/>
        <v>0</v>
      </c>
      <c r="Y152" s="87">
        <f>ROUND(SUMIFS(Z2M_2_445!$G:$G,Z2M_2_445!$E:$E,9102,Z2M_2_445!$C:$C,$D152)/1000,1)-K152</f>
        <v>0</v>
      </c>
      <c r="Z152" s="87" t="e">
        <f>IF(LEFT(TEXT(D152,"0000"),1)=9,ROUND(SUMIFS(Z2M_2_445!$J:$J,Z2M_2_445!$E:$E,9102,Z2M_2_445!$C:$C,$D152)/1000,1)-L152,ROUND(SUMIFS(Z2M_2_445!$K:$K,Z2M_2_445!$E:$E,9102,Z2M_2_445!$C:$C,$D152)/1000,1)-L152)</f>
        <v>#N/A</v>
      </c>
      <c r="AA152" s="87"/>
      <c r="AB152" s="87"/>
      <c r="AC152" s="87">
        <f>ROUND(SUMIFS(Z2M_2_445!$I:$I,Z2M_2_445!$E:$E,9102,Z2M_2_445!$C:$C,$D152)/1000,1)-O152</f>
        <v>0</v>
      </c>
      <c r="AD152" s="87">
        <f>ROUND(SUMIFS(Z2M_2_445!$L:$L,Z2M_2_445!$E:$E,9102,Z2M_2_445!$C:$C,$D152)/1000,1)-P152</f>
        <v>0</v>
      </c>
    </row>
    <row r="153" spans="1:30" hidden="1" x14ac:dyDescent="0.3">
      <c r="A153" s="94">
        <f t="shared" si="25"/>
        <v>145</v>
      </c>
      <c r="B153" s="94" t="b">
        <f>ISERROR(VLOOKUP(D153,КПКВ00!A:B,1,FALSE))</f>
        <v>1</v>
      </c>
      <c r="C153" s="94">
        <f t="shared" si="26"/>
        <v>0</v>
      </c>
      <c r="D153" s="94" t="e">
        <f>INDEX(КПКВ_1!D:E,A153,1)</f>
        <v>#N/A</v>
      </c>
      <c r="E153" s="97" t="e">
        <f>INDEX(КПКВ_1!D:E,A153,2)</f>
        <v>#N/A</v>
      </c>
      <c r="F153" s="98" t="e">
        <f t="shared" si="27"/>
        <v>#N/A</v>
      </c>
      <c r="G153" s="99">
        <f t="shared" si="22"/>
        <v>0</v>
      </c>
      <c r="H153" s="100">
        <f>ROUND(SUMIF(зф!$C:$C,$D153,зф!$E:$E)/1000,1)</f>
        <v>0</v>
      </c>
      <c r="I153" s="100">
        <f>ROUND(SUMIF(сф!$C:$C,$D153,сф!$E:$E)/1000,1)</f>
        <v>0</v>
      </c>
      <c r="J153" s="99">
        <f t="shared" si="23"/>
        <v>0</v>
      </c>
      <c r="K153" s="100">
        <f>ROUND(SUMIF(зф!$C:$C,$D153,зф!$F:$F)/1000,1)</f>
        <v>0</v>
      </c>
      <c r="L153" s="100">
        <f>ROUND(SUMIF(сф!$C:$C,$D153,сф!$F:$F)/1000,1)</f>
        <v>0</v>
      </c>
      <c r="M153" s="99">
        <f>ROUND(SUMIF(зф!$C:$C,$D153,зф!$G:$G)/1000,1)</f>
        <v>0</v>
      </c>
      <c r="N153" s="99">
        <f t="shared" si="21"/>
        <v>0</v>
      </c>
      <c r="O153" s="100">
        <f>ROUND(SUMIF(зф!$C:$C,$D153,зф!$J:$J)/1000,1)</f>
        <v>0</v>
      </c>
      <c r="P153" s="100">
        <f>ROUND(SUMIF(сф!$C:$C,$D153,сф!$J:$J)/1000,1)</f>
        <v>0</v>
      </c>
      <c r="Q153" s="101">
        <f t="shared" si="28"/>
        <v>0</v>
      </c>
      <c r="R153" s="101">
        <f t="shared" si="29"/>
        <v>0</v>
      </c>
      <c r="S153" s="101">
        <f t="shared" si="30"/>
        <v>0</v>
      </c>
      <c r="T153" s="107">
        <f t="shared" si="24"/>
        <v>0</v>
      </c>
      <c r="Y153" s="87">
        <f>ROUND(SUMIFS(Z2M_2_445!$G:$G,Z2M_2_445!$E:$E,9102,Z2M_2_445!$C:$C,$D153)/1000,1)-K153</f>
        <v>0</v>
      </c>
      <c r="Z153" s="87" t="e">
        <f>IF(LEFT(TEXT(D153,"0000"),1)=9,ROUND(SUMIFS(Z2M_2_445!$J:$J,Z2M_2_445!$E:$E,9102,Z2M_2_445!$C:$C,$D153)/1000,1)-L153,ROUND(SUMIFS(Z2M_2_445!$K:$K,Z2M_2_445!$E:$E,9102,Z2M_2_445!$C:$C,$D153)/1000,1)-L153)</f>
        <v>#N/A</v>
      </c>
      <c r="AA153" s="87"/>
      <c r="AB153" s="87"/>
      <c r="AC153" s="87">
        <f>ROUND(SUMIFS(Z2M_2_445!$I:$I,Z2M_2_445!$E:$E,9102,Z2M_2_445!$C:$C,$D153)/1000,1)-O153</f>
        <v>0</v>
      </c>
      <c r="AD153" s="87">
        <f>ROUND(SUMIFS(Z2M_2_445!$L:$L,Z2M_2_445!$E:$E,9102,Z2M_2_445!$C:$C,$D153)/1000,1)-P153</f>
        <v>0</v>
      </c>
    </row>
    <row r="154" spans="1:30" hidden="1" x14ac:dyDescent="0.3">
      <c r="A154" s="94">
        <f t="shared" si="25"/>
        <v>146</v>
      </c>
      <c r="B154" s="94" t="b">
        <f>ISERROR(VLOOKUP(D154,КПКВ00!A:B,1,FALSE))</f>
        <v>1</v>
      </c>
      <c r="C154" s="94">
        <f t="shared" si="26"/>
        <v>0</v>
      </c>
      <c r="D154" s="94" t="e">
        <f>INDEX(КПКВ_1!D:E,A154,1)</f>
        <v>#N/A</v>
      </c>
      <c r="E154" s="97" t="e">
        <f>INDEX(КПКВ_1!D:E,A154,2)</f>
        <v>#N/A</v>
      </c>
      <c r="F154" s="98" t="e">
        <f t="shared" si="27"/>
        <v>#N/A</v>
      </c>
      <c r="G154" s="99">
        <f t="shared" si="22"/>
        <v>0</v>
      </c>
      <c r="H154" s="100">
        <f>ROUND(SUMIF(зф!$C:$C,$D154,зф!$E:$E)/1000,1)</f>
        <v>0</v>
      </c>
      <c r="I154" s="100">
        <f>ROUND(SUMIF(сф!$C:$C,$D154,сф!$E:$E)/1000,1)</f>
        <v>0</v>
      </c>
      <c r="J154" s="99">
        <f t="shared" si="23"/>
        <v>0</v>
      </c>
      <c r="K154" s="100">
        <f>ROUND(SUMIF(зф!$C:$C,$D154,зф!$F:$F)/1000,1)</f>
        <v>0</v>
      </c>
      <c r="L154" s="100">
        <f>ROUND(SUMIF(сф!$C:$C,$D154,сф!$F:$F)/1000,1)</f>
        <v>0</v>
      </c>
      <c r="M154" s="99">
        <f>ROUND(SUMIF(зф!$C:$C,$D154,зф!$G:$G)/1000,1)</f>
        <v>0</v>
      </c>
      <c r="N154" s="99">
        <f t="shared" si="21"/>
        <v>0</v>
      </c>
      <c r="O154" s="100">
        <f>ROUND(SUMIF(зф!$C:$C,$D154,зф!$J:$J)/1000,1)</f>
        <v>0</v>
      </c>
      <c r="P154" s="100">
        <f>ROUND(SUMIF(сф!$C:$C,$D154,сф!$J:$J)/1000,1)</f>
        <v>0</v>
      </c>
      <c r="Q154" s="101">
        <f t="shared" si="28"/>
        <v>0</v>
      </c>
      <c r="R154" s="101">
        <f t="shared" si="29"/>
        <v>0</v>
      </c>
      <c r="S154" s="101">
        <f t="shared" si="30"/>
        <v>0</v>
      </c>
      <c r="T154" s="107">
        <f t="shared" si="24"/>
        <v>0</v>
      </c>
      <c r="Y154" s="87">
        <f>ROUND(SUMIFS(Z2M_2_445!$G:$G,Z2M_2_445!$E:$E,9102,Z2M_2_445!$C:$C,$D154)/1000,1)-K154</f>
        <v>0</v>
      </c>
      <c r="Z154" s="87" t="e">
        <f>IF(LEFT(TEXT(D154,"0000"),1)=9,ROUND(SUMIFS(Z2M_2_445!$J:$J,Z2M_2_445!$E:$E,9102,Z2M_2_445!$C:$C,$D154)/1000,1)-L154,ROUND(SUMIFS(Z2M_2_445!$K:$K,Z2M_2_445!$E:$E,9102,Z2M_2_445!$C:$C,$D154)/1000,1)-L154)</f>
        <v>#N/A</v>
      </c>
      <c r="AA154" s="87"/>
      <c r="AB154" s="87"/>
      <c r="AC154" s="87">
        <f>ROUND(SUMIFS(Z2M_2_445!$I:$I,Z2M_2_445!$E:$E,9102,Z2M_2_445!$C:$C,$D154)/1000,1)-O154</f>
        <v>0</v>
      </c>
      <c r="AD154" s="87">
        <f>ROUND(SUMIFS(Z2M_2_445!$L:$L,Z2M_2_445!$E:$E,9102,Z2M_2_445!$C:$C,$D154)/1000,1)-P154</f>
        <v>0</v>
      </c>
    </row>
    <row r="155" spans="1:30" hidden="1" x14ac:dyDescent="0.3">
      <c r="A155" s="94">
        <f t="shared" si="25"/>
        <v>147</v>
      </c>
      <c r="B155" s="94" t="b">
        <f>ISERROR(VLOOKUP(D155,КПКВ00!A:B,1,FALSE))</f>
        <v>1</v>
      </c>
      <c r="C155" s="94">
        <f t="shared" si="26"/>
        <v>0</v>
      </c>
      <c r="D155" s="94" t="e">
        <f>INDEX(КПКВ_1!D:E,A155,1)</f>
        <v>#N/A</v>
      </c>
      <c r="E155" s="97" t="e">
        <f>INDEX(КПКВ_1!D:E,A155,2)</f>
        <v>#N/A</v>
      </c>
      <c r="F155" s="98" t="e">
        <f t="shared" si="27"/>
        <v>#N/A</v>
      </c>
      <c r="G155" s="99">
        <f t="shared" si="22"/>
        <v>0</v>
      </c>
      <c r="H155" s="100">
        <f>ROUND(SUMIF(зф!$C:$C,$D155,зф!$E:$E)/1000,1)</f>
        <v>0</v>
      </c>
      <c r="I155" s="100">
        <f>ROUND(SUMIF(сф!$C:$C,$D155,сф!$E:$E)/1000,1)</f>
        <v>0</v>
      </c>
      <c r="J155" s="99">
        <f t="shared" si="23"/>
        <v>0</v>
      </c>
      <c r="K155" s="100">
        <f>ROUND(SUMIF(зф!$C:$C,$D155,зф!$F:$F)/1000,1)</f>
        <v>0</v>
      </c>
      <c r="L155" s="100">
        <f>ROUND(SUMIF(сф!$C:$C,$D155,сф!$F:$F)/1000,1)</f>
        <v>0</v>
      </c>
      <c r="M155" s="99">
        <f>ROUND(SUMIF(зф!$C:$C,$D155,зф!$G:$G)/1000,1)</f>
        <v>0</v>
      </c>
      <c r="N155" s="99">
        <f t="shared" si="21"/>
        <v>0</v>
      </c>
      <c r="O155" s="100">
        <f>ROUND(SUMIF(зф!$C:$C,$D155,зф!$J:$J)/1000,1)</f>
        <v>0</v>
      </c>
      <c r="P155" s="100">
        <f>ROUND(SUMIF(сф!$C:$C,$D155,сф!$J:$J)/1000,1)</f>
        <v>0</v>
      </c>
      <c r="Q155" s="101">
        <f t="shared" si="28"/>
        <v>0</v>
      </c>
      <c r="R155" s="101">
        <f t="shared" si="29"/>
        <v>0</v>
      </c>
      <c r="S155" s="101">
        <f t="shared" si="30"/>
        <v>0</v>
      </c>
      <c r="T155" s="107">
        <f t="shared" si="24"/>
        <v>0</v>
      </c>
      <c r="Y155" s="87">
        <f>ROUND(SUMIFS(Z2M_2_445!$G:$G,Z2M_2_445!$E:$E,9102,Z2M_2_445!$C:$C,$D155)/1000,1)-K155</f>
        <v>0</v>
      </c>
      <c r="Z155" s="87" t="e">
        <f>IF(LEFT(TEXT(D155,"0000"),1)=9,ROUND(SUMIFS(Z2M_2_445!$J:$J,Z2M_2_445!$E:$E,9102,Z2M_2_445!$C:$C,$D155)/1000,1)-L155,ROUND(SUMIFS(Z2M_2_445!$K:$K,Z2M_2_445!$E:$E,9102,Z2M_2_445!$C:$C,$D155)/1000,1)-L155)</f>
        <v>#N/A</v>
      </c>
      <c r="AA155" s="87"/>
      <c r="AB155" s="87"/>
      <c r="AC155" s="87">
        <f>ROUND(SUMIFS(Z2M_2_445!$I:$I,Z2M_2_445!$E:$E,9102,Z2M_2_445!$C:$C,$D155)/1000,1)-O155</f>
        <v>0</v>
      </c>
      <c r="AD155" s="87">
        <f>ROUND(SUMIFS(Z2M_2_445!$L:$L,Z2M_2_445!$E:$E,9102,Z2M_2_445!$C:$C,$D155)/1000,1)-P155</f>
        <v>0</v>
      </c>
    </row>
    <row r="156" spans="1:30" hidden="1" x14ac:dyDescent="0.3">
      <c r="A156" s="94">
        <f t="shared" si="25"/>
        <v>148</v>
      </c>
      <c r="B156" s="94" t="b">
        <f>ISERROR(VLOOKUP(D156,КПКВ00!A:B,1,FALSE))</f>
        <v>1</v>
      </c>
      <c r="C156" s="94">
        <f t="shared" si="26"/>
        <v>0</v>
      </c>
      <c r="D156" s="94" t="e">
        <f>INDEX(КПКВ_1!D:E,A156,1)</f>
        <v>#N/A</v>
      </c>
      <c r="E156" s="97" t="e">
        <f>INDEX(КПКВ_1!D:E,A156,2)</f>
        <v>#N/A</v>
      </c>
      <c r="F156" s="98" t="e">
        <f t="shared" si="27"/>
        <v>#N/A</v>
      </c>
      <c r="G156" s="99">
        <f t="shared" si="22"/>
        <v>0</v>
      </c>
      <c r="H156" s="100">
        <f>ROUND(SUMIF(зф!$C:$C,$D156,зф!$E:$E)/1000,1)</f>
        <v>0</v>
      </c>
      <c r="I156" s="100">
        <f>ROUND(SUMIF(сф!$C:$C,$D156,сф!$E:$E)/1000,1)</f>
        <v>0</v>
      </c>
      <c r="J156" s="99">
        <f t="shared" si="23"/>
        <v>0</v>
      </c>
      <c r="K156" s="100">
        <f>ROUND(SUMIF(зф!$C:$C,$D156,зф!$F:$F)/1000,1)</f>
        <v>0</v>
      </c>
      <c r="L156" s="100">
        <f>ROUND(SUMIF(сф!$C:$C,$D156,сф!$F:$F)/1000,1)</f>
        <v>0</v>
      </c>
      <c r="M156" s="99">
        <f>ROUND(SUMIF(зф!$C:$C,$D156,зф!$G:$G)/1000,1)</f>
        <v>0</v>
      </c>
      <c r="N156" s="99">
        <f t="shared" si="21"/>
        <v>0</v>
      </c>
      <c r="O156" s="100">
        <f>ROUND(SUMIF(зф!$C:$C,$D156,зф!$J:$J)/1000,1)</f>
        <v>0</v>
      </c>
      <c r="P156" s="100">
        <f>ROUND(SUMIF(сф!$C:$C,$D156,сф!$J:$J)/1000,1)</f>
        <v>0</v>
      </c>
      <c r="Q156" s="101">
        <f t="shared" si="28"/>
        <v>0</v>
      </c>
      <c r="R156" s="101">
        <f t="shared" si="29"/>
        <v>0</v>
      </c>
      <c r="S156" s="101">
        <f t="shared" si="30"/>
        <v>0</v>
      </c>
      <c r="T156" s="107">
        <f t="shared" si="24"/>
        <v>0</v>
      </c>
      <c r="Y156" s="87">
        <f>ROUND(SUMIFS(Z2M_2_445!$G:$G,Z2M_2_445!$E:$E,9102,Z2M_2_445!$C:$C,$D156)/1000,1)-K156</f>
        <v>0</v>
      </c>
      <c r="Z156" s="87" t="e">
        <f>IF(LEFT(TEXT(D156,"0000"),1)=9,ROUND(SUMIFS(Z2M_2_445!$J:$J,Z2M_2_445!$E:$E,9102,Z2M_2_445!$C:$C,$D156)/1000,1)-L156,ROUND(SUMIFS(Z2M_2_445!$K:$K,Z2M_2_445!$E:$E,9102,Z2M_2_445!$C:$C,$D156)/1000,1)-L156)</f>
        <v>#N/A</v>
      </c>
      <c r="AA156" s="87"/>
      <c r="AB156" s="87"/>
      <c r="AC156" s="87">
        <f>ROUND(SUMIFS(Z2M_2_445!$I:$I,Z2M_2_445!$E:$E,9102,Z2M_2_445!$C:$C,$D156)/1000,1)-O156</f>
        <v>0</v>
      </c>
      <c r="AD156" s="87">
        <f>ROUND(SUMIFS(Z2M_2_445!$L:$L,Z2M_2_445!$E:$E,9102,Z2M_2_445!$C:$C,$D156)/1000,1)-P156</f>
        <v>0</v>
      </c>
    </row>
    <row r="157" spans="1:30" hidden="1" x14ac:dyDescent="0.3">
      <c r="A157" s="94">
        <f t="shared" si="25"/>
        <v>149</v>
      </c>
      <c r="B157" s="94" t="b">
        <f>ISERROR(VLOOKUP(D157,КПКВ00!A:B,1,FALSE))</f>
        <v>1</v>
      </c>
      <c r="C157" s="94">
        <f t="shared" si="26"/>
        <v>0</v>
      </c>
      <c r="D157" s="94" t="e">
        <f>INDEX(КПКВ_1!D:E,A157,1)</f>
        <v>#N/A</v>
      </c>
      <c r="E157" s="97" t="e">
        <f>INDEX(КПКВ_1!D:E,A157,2)</f>
        <v>#N/A</v>
      </c>
      <c r="F157" s="98" t="e">
        <f t="shared" si="27"/>
        <v>#N/A</v>
      </c>
      <c r="G157" s="99">
        <f t="shared" si="22"/>
        <v>0</v>
      </c>
      <c r="H157" s="100">
        <f>ROUND(SUMIF(зф!$C:$C,$D157,зф!$E:$E)/1000,1)</f>
        <v>0</v>
      </c>
      <c r="I157" s="100">
        <f>ROUND(SUMIF(сф!$C:$C,$D157,сф!$E:$E)/1000,1)</f>
        <v>0</v>
      </c>
      <c r="J157" s="99">
        <f t="shared" si="23"/>
        <v>0</v>
      </c>
      <c r="K157" s="100">
        <f>ROUND(SUMIF(зф!$C:$C,$D157,зф!$F:$F)/1000,1)</f>
        <v>0</v>
      </c>
      <c r="L157" s="100">
        <f>ROUND(SUMIF(сф!$C:$C,$D157,сф!$F:$F)/1000,1)</f>
        <v>0</v>
      </c>
      <c r="M157" s="99">
        <f>ROUND(SUMIF(зф!$C:$C,$D157,зф!$G:$G)/1000,1)</f>
        <v>0</v>
      </c>
      <c r="N157" s="99">
        <f t="shared" si="21"/>
        <v>0</v>
      </c>
      <c r="O157" s="100">
        <f>ROUND(SUMIF(зф!$C:$C,$D157,зф!$J:$J)/1000,1)</f>
        <v>0</v>
      </c>
      <c r="P157" s="100">
        <f>ROUND(SUMIF(сф!$C:$C,$D157,сф!$J:$J)/1000,1)</f>
        <v>0</v>
      </c>
      <c r="Q157" s="101">
        <f t="shared" si="28"/>
        <v>0</v>
      </c>
      <c r="R157" s="101">
        <f t="shared" si="29"/>
        <v>0</v>
      </c>
      <c r="S157" s="101">
        <f t="shared" si="30"/>
        <v>0</v>
      </c>
      <c r="T157" s="107">
        <f t="shared" si="24"/>
        <v>0</v>
      </c>
      <c r="Y157" s="87">
        <f>ROUND(SUMIFS(Z2M_2_445!$G:$G,Z2M_2_445!$E:$E,9102,Z2M_2_445!$C:$C,$D157)/1000,1)-K157</f>
        <v>0</v>
      </c>
      <c r="Z157" s="87" t="e">
        <f>IF(LEFT(TEXT(D157,"0000"),1)=9,ROUND(SUMIFS(Z2M_2_445!$J:$J,Z2M_2_445!$E:$E,9102,Z2M_2_445!$C:$C,$D157)/1000,1)-L157,ROUND(SUMIFS(Z2M_2_445!$K:$K,Z2M_2_445!$E:$E,9102,Z2M_2_445!$C:$C,$D157)/1000,1)-L157)</f>
        <v>#N/A</v>
      </c>
      <c r="AA157" s="87"/>
      <c r="AB157" s="87"/>
      <c r="AC157" s="87">
        <f>ROUND(SUMIFS(Z2M_2_445!$I:$I,Z2M_2_445!$E:$E,9102,Z2M_2_445!$C:$C,$D157)/1000,1)-O157</f>
        <v>0</v>
      </c>
      <c r="AD157" s="87">
        <f>ROUND(SUMIFS(Z2M_2_445!$L:$L,Z2M_2_445!$E:$E,9102,Z2M_2_445!$C:$C,$D157)/1000,1)-P157</f>
        <v>0</v>
      </c>
    </row>
    <row r="158" spans="1:30" hidden="1" x14ac:dyDescent="0.3">
      <c r="A158" s="94">
        <f t="shared" si="25"/>
        <v>150</v>
      </c>
      <c r="B158" s="94" t="b">
        <f>ISERROR(VLOOKUP(D158,КПКВ00!A:B,1,FALSE))</f>
        <v>1</v>
      </c>
      <c r="C158" s="94">
        <f t="shared" si="26"/>
        <v>0</v>
      </c>
      <c r="D158" s="94" t="e">
        <f>INDEX(КПКВ_1!D:E,A158,1)</f>
        <v>#N/A</v>
      </c>
      <c r="E158" s="97" t="e">
        <f>INDEX(КПКВ_1!D:E,A158,2)</f>
        <v>#N/A</v>
      </c>
      <c r="F158" s="98" t="e">
        <f t="shared" si="27"/>
        <v>#N/A</v>
      </c>
      <c r="G158" s="99">
        <f t="shared" si="22"/>
        <v>0</v>
      </c>
      <c r="H158" s="100">
        <f>ROUND(SUMIF(зф!$C:$C,$D158,зф!$E:$E)/1000,1)</f>
        <v>0</v>
      </c>
      <c r="I158" s="100">
        <f>ROUND(SUMIF(сф!$C:$C,$D158,сф!$E:$E)/1000,1)</f>
        <v>0</v>
      </c>
      <c r="J158" s="99">
        <f t="shared" si="23"/>
        <v>0</v>
      </c>
      <c r="K158" s="100">
        <f>ROUND(SUMIF(зф!$C:$C,$D158,зф!$F:$F)/1000,1)</f>
        <v>0</v>
      </c>
      <c r="L158" s="100">
        <f>ROUND(SUMIF(сф!$C:$C,$D158,сф!$F:$F)/1000,1)</f>
        <v>0</v>
      </c>
      <c r="M158" s="99">
        <f>ROUND(SUMIF(зф!$C:$C,$D158,зф!$G:$G)/1000,1)</f>
        <v>0</v>
      </c>
      <c r="N158" s="99">
        <f t="shared" si="21"/>
        <v>0</v>
      </c>
      <c r="O158" s="100">
        <f>ROUND(SUMIF(зф!$C:$C,$D158,зф!$J:$J)/1000,1)</f>
        <v>0</v>
      </c>
      <c r="P158" s="100">
        <f>ROUND(SUMIF(сф!$C:$C,$D158,сф!$J:$J)/1000,1)</f>
        <v>0</v>
      </c>
      <c r="Q158" s="101">
        <f t="shared" si="28"/>
        <v>0</v>
      </c>
      <c r="R158" s="101">
        <f t="shared" si="29"/>
        <v>0</v>
      </c>
      <c r="S158" s="101">
        <f t="shared" si="30"/>
        <v>0</v>
      </c>
      <c r="T158" s="107">
        <f t="shared" si="24"/>
        <v>0</v>
      </c>
      <c r="Y158" s="87">
        <f>ROUND(SUMIFS(Z2M_2_445!$G:$G,Z2M_2_445!$E:$E,9102,Z2M_2_445!$C:$C,$D158)/1000,1)-K158</f>
        <v>0</v>
      </c>
      <c r="Z158" s="87" t="e">
        <f>IF(LEFT(TEXT(D158,"0000"),1)=9,ROUND(SUMIFS(Z2M_2_445!$J:$J,Z2M_2_445!$E:$E,9102,Z2M_2_445!$C:$C,$D158)/1000,1)-L158,ROUND(SUMIFS(Z2M_2_445!$K:$K,Z2M_2_445!$E:$E,9102,Z2M_2_445!$C:$C,$D158)/1000,1)-L158)</f>
        <v>#N/A</v>
      </c>
      <c r="AA158" s="87"/>
      <c r="AB158" s="87"/>
      <c r="AC158" s="87">
        <f>ROUND(SUMIFS(Z2M_2_445!$I:$I,Z2M_2_445!$E:$E,9102,Z2M_2_445!$C:$C,$D158)/1000,1)-O158</f>
        <v>0</v>
      </c>
      <c r="AD158" s="87">
        <f>ROUND(SUMIFS(Z2M_2_445!$L:$L,Z2M_2_445!$E:$E,9102,Z2M_2_445!$C:$C,$D158)/1000,1)-P158</f>
        <v>0</v>
      </c>
    </row>
    <row r="159" spans="1:30" hidden="1" x14ac:dyDescent="0.3">
      <c r="A159" s="94">
        <f t="shared" si="25"/>
        <v>151</v>
      </c>
      <c r="B159" s="94" t="b">
        <f>ISERROR(VLOOKUP(D159,КПКВ00!A:B,1,FALSE))</f>
        <v>1</v>
      </c>
      <c r="C159" s="94">
        <f t="shared" si="26"/>
        <v>0</v>
      </c>
      <c r="D159" s="94" t="e">
        <f>INDEX(КПКВ_1!D:E,A159,1)</f>
        <v>#N/A</v>
      </c>
      <c r="E159" s="97" t="e">
        <f>INDEX(КПКВ_1!D:E,A159,2)</f>
        <v>#N/A</v>
      </c>
      <c r="F159" s="98" t="e">
        <f t="shared" si="27"/>
        <v>#N/A</v>
      </c>
      <c r="G159" s="99">
        <f t="shared" si="22"/>
        <v>0</v>
      </c>
      <c r="H159" s="100">
        <f>ROUND(SUMIF(зф!$C:$C,$D159,зф!$E:$E)/1000,1)</f>
        <v>0</v>
      </c>
      <c r="I159" s="100">
        <f>ROUND(SUMIF(сф!$C:$C,$D159,сф!$E:$E)/1000,1)</f>
        <v>0</v>
      </c>
      <c r="J159" s="99">
        <f t="shared" si="23"/>
        <v>0</v>
      </c>
      <c r="K159" s="100">
        <f>ROUND(SUMIF(зф!$C:$C,$D159,зф!$F:$F)/1000,1)</f>
        <v>0</v>
      </c>
      <c r="L159" s="100">
        <f>ROUND(SUMIF(сф!$C:$C,$D159,сф!$F:$F)/1000,1)</f>
        <v>0</v>
      </c>
      <c r="M159" s="99">
        <f>ROUND(SUMIF(зф!$C:$C,$D159,зф!$G:$G)/1000,1)</f>
        <v>0</v>
      </c>
      <c r="N159" s="99">
        <f t="shared" si="21"/>
        <v>0</v>
      </c>
      <c r="O159" s="100">
        <f>ROUND(SUMIF(зф!$C:$C,$D159,зф!$J:$J)/1000,1)</f>
        <v>0</v>
      </c>
      <c r="P159" s="100">
        <f>ROUND(SUMIF(сф!$C:$C,$D159,сф!$J:$J)/1000,1)</f>
        <v>0</v>
      </c>
      <c r="Q159" s="101">
        <f t="shared" si="28"/>
        <v>0</v>
      </c>
      <c r="R159" s="101">
        <f t="shared" si="29"/>
        <v>0</v>
      </c>
      <c r="S159" s="101">
        <f t="shared" si="30"/>
        <v>0</v>
      </c>
      <c r="T159" s="107">
        <f t="shared" si="24"/>
        <v>0</v>
      </c>
      <c r="Y159" s="87">
        <f>ROUND(SUMIFS(Z2M_2_445!$G:$G,Z2M_2_445!$E:$E,9102,Z2M_2_445!$C:$C,$D159)/1000,1)-K159</f>
        <v>0</v>
      </c>
      <c r="Z159" s="87" t="e">
        <f>IF(LEFT(TEXT(D159,"0000"),1)=9,ROUND(SUMIFS(Z2M_2_445!$J:$J,Z2M_2_445!$E:$E,9102,Z2M_2_445!$C:$C,$D159)/1000,1)-L159,ROUND(SUMIFS(Z2M_2_445!$K:$K,Z2M_2_445!$E:$E,9102,Z2M_2_445!$C:$C,$D159)/1000,1)-L159)</f>
        <v>#N/A</v>
      </c>
      <c r="AA159" s="87"/>
      <c r="AB159" s="87"/>
      <c r="AC159" s="87">
        <f>ROUND(SUMIFS(Z2M_2_445!$I:$I,Z2M_2_445!$E:$E,9102,Z2M_2_445!$C:$C,$D159)/1000,1)-O159</f>
        <v>0</v>
      </c>
      <c r="AD159" s="87">
        <f>ROUND(SUMIFS(Z2M_2_445!$L:$L,Z2M_2_445!$E:$E,9102,Z2M_2_445!$C:$C,$D159)/1000,1)-P159</f>
        <v>0</v>
      </c>
    </row>
    <row r="160" spans="1:30" hidden="1" x14ac:dyDescent="0.3">
      <c r="A160" s="94">
        <f t="shared" si="25"/>
        <v>152</v>
      </c>
      <c r="B160" s="94" t="b">
        <f>ISERROR(VLOOKUP(D160,КПКВ00!A:B,1,FALSE))</f>
        <v>1</v>
      </c>
      <c r="C160" s="94">
        <f t="shared" si="26"/>
        <v>0</v>
      </c>
      <c r="D160" s="94">
        <f>INDEX(КПКВ_1!D:E,A160,1)</f>
        <v>0</v>
      </c>
      <c r="E160" s="97">
        <f>INDEX(КПКВ_1!D:E,A160,2)</f>
        <v>0</v>
      </c>
      <c r="F160" s="98">
        <f t="shared" si="27"/>
        <v>0</v>
      </c>
      <c r="G160" s="99">
        <f t="shared" si="22"/>
        <v>0</v>
      </c>
      <c r="H160" s="100">
        <f>ROUND(SUMIF(зф!$C:$C,$D160,зф!$E:$E)/1000,1)</f>
        <v>0</v>
      </c>
      <c r="I160" s="100">
        <f>ROUND(SUMIF(сф!$C:$C,$D160,сф!$E:$E)/1000,1)</f>
        <v>0</v>
      </c>
      <c r="J160" s="99">
        <f t="shared" si="23"/>
        <v>0</v>
      </c>
      <c r="K160" s="100">
        <f>ROUND(SUMIF(зф!$C:$C,$D160,зф!$F:$F)/1000,1)</f>
        <v>0</v>
      </c>
      <c r="L160" s="100">
        <f>ROUND(SUMIF(сф!$C:$C,$D160,сф!$F:$F)/1000,1)</f>
        <v>0</v>
      </c>
      <c r="M160" s="99">
        <f>ROUND(SUMIF(зф!$C:$C,$D160,зф!$G:$G)/1000,1)</f>
        <v>0</v>
      </c>
      <c r="N160" s="99">
        <f t="shared" si="21"/>
        <v>0</v>
      </c>
      <c r="O160" s="100">
        <f>ROUND(SUMIF(зф!$C:$C,$D160,зф!$J:$J)/1000,1)</f>
        <v>0</v>
      </c>
      <c r="P160" s="100">
        <f>ROUND(SUMIF(сф!$C:$C,$D160,сф!$J:$J)/1000,1)</f>
        <v>0</v>
      </c>
      <c r="Q160" s="101">
        <f t="shared" si="28"/>
        <v>0</v>
      </c>
      <c r="R160" s="101">
        <f t="shared" si="29"/>
        <v>0</v>
      </c>
      <c r="S160" s="101">
        <f t="shared" si="30"/>
        <v>0</v>
      </c>
      <c r="T160" s="107">
        <f t="shared" si="24"/>
        <v>0</v>
      </c>
      <c r="Y160" s="87">
        <f>ROUND(SUMIFS(Z2M_2_445!$G:$G,Z2M_2_445!$E:$E,9102,Z2M_2_445!$C:$C,$D160)/1000,1)-K160</f>
        <v>0</v>
      </c>
      <c r="Z160" s="87">
        <f>IF(LEFT(TEXT(D160,"0000"),1)=9,ROUND(SUMIFS(Z2M_2_445!$J:$J,Z2M_2_445!$E:$E,9102,Z2M_2_445!$C:$C,$D160)/1000,1)-L160,ROUND(SUMIFS(Z2M_2_445!$K:$K,Z2M_2_445!$E:$E,9102,Z2M_2_445!$C:$C,$D160)/1000,1)-L160)</f>
        <v>0</v>
      </c>
      <c r="AA160" s="87"/>
      <c r="AB160" s="87"/>
      <c r="AC160" s="87">
        <f>ROUND(SUMIFS(Z2M_2_445!$I:$I,Z2M_2_445!$E:$E,9102,Z2M_2_445!$C:$C,$D160)/1000,1)-O160</f>
        <v>0</v>
      </c>
      <c r="AD160" s="87">
        <f>ROUND(SUMIFS(Z2M_2_445!$L:$L,Z2M_2_445!$E:$E,9102,Z2M_2_445!$C:$C,$D160)/1000,1)-P160</f>
        <v>0</v>
      </c>
    </row>
    <row r="161" spans="1:30" hidden="1" x14ac:dyDescent="0.3">
      <c r="A161" s="94">
        <f t="shared" si="25"/>
        <v>153</v>
      </c>
      <c r="B161" s="94" t="b">
        <f>ISERROR(VLOOKUP(D161,КПКВ00!A:B,1,FALSE))</f>
        <v>1</v>
      </c>
      <c r="C161" s="94">
        <f t="shared" si="26"/>
        <v>0</v>
      </c>
      <c r="D161" s="94">
        <f>INDEX(КПКВ_1!D:E,A161,1)</f>
        <v>0</v>
      </c>
      <c r="E161" s="97">
        <f>INDEX(КПКВ_1!D:E,A161,2)</f>
        <v>0</v>
      </c>
      <c r="F161" s="98">
        <f t="shared" si="27"/>
        <v>0</v>
      </c>
      <c r="G161" s="99">
        <f t="shared" si="22"/>
        <v>0</v>
      </c>
      <c r="H161" s="100">
        <f>ROUND(SUMIF(зф!$C:$C,$D161,зф!$E:$E)/1000,1)</f>
        <v>0</v>
      </c>
      <c r="I161" s="100">
        <f>ROUND(SUMIF(сф!$C:$C,$D161,сф!$E:$E)/1000,1)</f>
        <v>0</v>
      </c>
      <c r="J161" s="99">
        <f t="shared" si="23"/>
        <v>0</v>
      </c>
      <c r="K161" s="100">
        <f>ROUND(SUMIF(зф!$C:$C,$D161,зф!$F:$F)/1000,1)</f>
        <v>0</v>
      </c>
      <c r="L161" s="100">
        <f>ROUND(SUMIF(сф!$C:$C,$D161,сф!$F:$F)/1000,1)</f>
        <v>0</v>
      </c>
      <c r="M161" s="99">
        <f>ROUND(SUMIF(зф!$C:$C,$D161,зф!$G:$G)/1000,1)</f>
        <v>0</v>
      </c>
      <c r="N161" s="99">
        <f t="shared" si="21"/>
        <v>0</v>
      </c>
      <c r="O161" s="100">
        <f>ROUND(SUMIF(зф!$C:$C,$D161,зф!$J:$J)/1000,1)</f>
        <v>0</v>
      </c>
      <c r="P161" s="100">
        <f>ROUND(SUMIF(сф!$C:$C,$D161,сф!$J:$J)/1000,1)</f>
        <v>0</v>
      </c>
      <c r="Q161" s="101">
        <f t="shared" si="28"/>
        <v>0</v>
      </c>
      <c r="R161" s="101">
        <f t="shared" si="29"/>
        <v>0</v>
      </c>
      <c r="S161" s="101">
        <f t="shared" si="30"/>
        <v>0</v>
      </c>
      <c r="T161" s="107">
        <f t="shared" si="24"/>
        <v>0</v>
      </c>
      <c r="Y161" s="87">
        <f>ROUND(SUMIFS(Z2M_2_445!$G:$G,Z2M_2_445!$E:$E,9102,Z2M_2_445!$C:$C,$D161)/1000,1)-K161</f>
        <v>0</v>
      </c>
      <c r="Z161" s="87">
        <f>IF(LEFT(TEXT(D161,"0000"),1)=9,ROUND(SUMIFS(Z2M_2_445!$J:$J,Z2M_2_445!$E:$E,9102,Z2M_2_445!$C:$C,$D161)/1000,1)-L161,ROUND(SUMIFS(Z2M_2_445!$K:$K,Z2M_2_445!$E:$E,9102,Z2M_2_445!$C:$C,$D161)/1000,1)-L161)</f>
        <v>0</v>
      </c>
      <c r="AA161" s="87"/>
      <c r="AB161" s="87"/>
      <c r="AC161" s="87">
        <f>ROUND(SUMIFS(Z2M_2_445!$I:$I,Z2M_2_445!$E:$E,9102,Z2M_2_445!$C:$C,$D161)/1000,1)-O161</f>
        <v>0</v>
      </c>
      <c r="AD161" s="87">
        <f>ROUND(SUMIFS(Z2M_2_445!$L:$L,Z2M_2_445!$E:$E,9102,Z2M_2_445!$C:$C,$D161)/1000,1)-P161</f>
        <v>0</v>
      </c>
    </row>
    <row r="162" spans="1:30" hidden="1" x14ac:dyDescent="0.3">
      <c r="A162" s="94">
        <f t="shared" si="25"/>
        <v>154</v>
      </c>
      <c r="B162" s="94" t="b">
        <f>ISERROR(VLOOKUP(D162,КПКВ00!A:B,1,FALSE))</f>
        <v>1</v>
      </c>
      <c r="C162" s="94">
        <f t="shared" si="26"/>
        <v>0</v>
      </c>
      <c r="D162" s="94">
        <f>INDEX(КПКВ_1!D:E,A162,1)</f>
        <v>0</v>
      </c>
      <c r="E162" s="97">
        <f>INDEX(КПКВ_1!D:E,A162,2)</f>
        <v>0</v>
      </c>
      <c r="F162" s="98">
        <f t="shared" si="27"/>
        <v>0</v>
      </c>
      <c r="G162" s="99">
        <f t="shared" si="22"/>
        <v>0</v>
      </c>
      <c r="H162" s="100">
        <f>ROUND(SUMIF(зф!$C:$C,$D162,зф!$E:$E)/1000,1)</f>
        <v>0</v>
      </c>
      <c r="I162" s="100">
        <f>ROUND(SUMIF(сф!$C:$C,$D162,сф!$E:$E)/1000,1)</f>
        <v>0</v>
      </c>
      <c r="J162" s="99">
        <f t="shared" si="23"/>
        <v>0</v>
      </c>
      <c r="K162" s="100">
        <f>ROUND(SUMIF(зф!$C:$C,$D162,зф!$F:$F)/1000,1)</f>
        <v>0</v>
      </c>
      <c r="L162" s="100">
        <f>ROUND(SUMIF(сф!$C:$C,$D162,сф!$F:$F)/1000,1)</f>
        <v>0</v>
      </c>
      <c r="M162" s="99">
        <f>ROUND(SUMIF(зф!$C:$C,$D162,зф!$G:$G)/1000,1)</f>
        <v>0</v>
      </c>
      <c r="N162" s="99">
        <f t="shared" si="21"/>
        <v>0</v>
      </c>
      <c r="O162" s="100">
        <f>ROUND(SUMIF(зф!$C:$C,$D162,зф!$J:$J)/1000,1)</f>
        <v>0</v>
      </c>
      <c r="P162" s="100">
        <f>ROUND(SUMIF(сф!$C:$C,$D162,сф!$J:$J)/1000,1)</f>
        <v>0</v>
      </c>
      <c r="Q162" s="101">
        <f t="shared" si="28"/>
        <v>0</v>
      </c>
      <c r="R162" s="101">
        <f t="shared" si="29"/>
        <v>0</v>
      </c>
      <c r="S162" s="101">
        <f t="shared" si="30"/>
        <v>0</v>
      </c>
      <c r="T162" s="107">
        <f t="shared" si="24"/>
        <v>0</v>
      </c>
      <c r="Y162" s="87">
        <f>ROUND(SUMIFS(Z2M_2_445!$G:$G,Z2M_2_445!$E:$E,9102,Z2M_2_445!$C:$C,$D162)/1000,1)-K162</f>
        <v>0</v>
      </c>
      <c r="Z162" s="87">
        <f>IF(LEFT(TEXT(D162,"0000"),1)=9,ROUND(SUMIFS(Z2M_2_445!$J:$J,Z2M_2_445!$E:$E,9102,Z2M_2_445!$C:$C,$D162)/1000,1)-L162,ROUND(SUMIFS(Z2M_2_445!$K:$K,Z2M_2_445!$E:$E,9102,Z2M_2_445!$C:$C,$D162)/1000,1)-L162)</f>
        <v>0</v>
      </c>
      <c r="AA162" s="87"/>
      <c r="AB162" s="87"/>
      <c r="AC162" s="87">
        <f>ROUND(SUMIFS(Z2M_2_445!$I:$I,Z2M_2_445!$E:$E,9102,Z2M_2_445!$C:$C,$D162)/1000,1)-O162</f>
        <v>0</v>
      </c>
      <c r="AD162" s="87">
        <f>ROUND(SUMIFS(Z2M_2_445!$L:$L,Z2M_2_445!$E:$E,9102,Z2M_2_445!$C:$C,$D162)/1000,1)-P162</f>
        <v>0</v>
      </c>
    </row>
    <row r="163" spans="1:30" hidden="1" x14ac:dyDescent="0.3">
      <c r="A163" s="94">
        <f t="shared" si="25"/>
        <v>155</v>
      </c>
      <c r="B163" s="94" t="b">
        <f>ISERROR(VLOOKUP(D163,КПКВ00!A:B,1,FALSE))</f>
        <v>1</v>
      </c>
      <c r="C163" s="94">
        <f t="shared" si="26"/>
        <v>0</v>
      </c>
      <c r="D163" s="94">
        <f>INDEX(КПКВ_1!D:E,A163,1)</f>
        <v>0</v>
      </c>
      <c r="E163" s="97">
        <f>INDEX(КПКВ_1!D:E,A163,2)</f>
        <v>0</v>
      </c>
      <c r="F163" s="98">
        <f t="shared" si="27"/>
        <v>0</v>
      </c>
      <c r="G163" s="99">
        <f t="shared" si="22"/>
        <v>0</v>
      </c>
      <c r="H163" s="100">
        <f>ROUND(SUMIF(зф!$C:$C,$D163,зф!$E:$E)/1000,1)</f>
        <v>0</v>
      </c>
      <c r="I163" s="100">
        <f>ROUND(SUMIF(сф!$C:$C,$D163,сф!$E:$E)/1000,1)</f>
        <v>0</v>
      </c>
      <c r="J163" s="99">
        <f t="shared" si="23"/>
        <v>0</v>
      </c>
      <c r="K163" s="100">
        <f>ROUND(SUMIF(зф!$C:$C,$D163,зф!$F:$F)/1000,1)</f>
        <v>0</v>
      </c>
      <c r="L163" s="100">
        <f>ROUND(SUMIF(сф!$C:$C,$D163,сф!$F:$F)/1000,1)</f>
        <v>0</v>
      </c>
      <c r="M163" s="99">
        <f>ROUND(SUMIF(зф!$C:$C,$D163,зф!$G:$G)/1000,1)</f>
        <v>0</v>
      </c>
      <c r="N163" s="99">
        <f t="shared" si="21"/>
        <v>0</v>
      </c>
      <c r="O163" s="100">
        <f>ROUND(SUMIF(зф!$C:$C,$D163,зф!$J:$J)/1000,1)</f>
        <v>0</v>
      </c>
      <c r="P163" s="100">
        <f>ROUND(SUMIF(сф!$C:$C,$D163,сф!$J:$J)/1000,1)</f>
        <v>0</v>
      </c>
      <c r="Q163" s="101">
        <f t="shared" si="28"/>
        <v>0</v>
      </c>
      <c r="R163" s="101">
        <f t="shared" si="29"/>
        <v>0</v>
      </c>
      <c r="S163" s="101">
        <f t="shared" si="30"/>
        <v>0</v>
      </c>
      <c r="T163" s="107">
        <f t="shared" si="24"/>
        <v>0</v>
      </c>
      <c r="Y163" s="87">
        <f>ROUND(SUMIFS(Z2M_2_445!$G:$G,Z2M_2_445!$E:$E,9102,Z2M_2_445!$C:$C,$D163)/1000,1)-K163</f>
        <v>0</v>
      </c>
      <c r="Z163" s="87">
        <f>IF(LEFT(TEXT(D163,"0000"),1)=9,ROUND(SUMIFS(Z2M_2_445!$J:$J,Z2M_2_445!$E:$E,9102,Z2M_2_445!$C:$C,$D163)/1000,1)-L163,ROUND(SUMIFS(Z2M_2_445!$K:$K,Z2M_2_445!$E:$E,9102,Z2M_2_445!$C:$C,$D163)/1000,1)-L163)</f>
        <v>0</v>
      </c>
      <c r="AA163" s="87"/>
      <c r="AB163" s="87"/>
      <c r="AC163" s="87">
        <f>ROUND(SUMIFS(Z2M_2_445!$I:$I,Z2M_2_445!$E:$E,9102,Z2M_2_445!$C:$C,$D163)/1000,1)-O163</f>
        <v>0</v>
      </c>
      <c r="AD163" s="87">
        <f>ROUND(SUMIFS(Z2M_2_445!$L:$L,Z2M_2_445!$E:$E,9102,Z2M_2_445!$C:$C,$D163)/1000,1)-P163</f>
        <v>0</v>
      </c>
    </row>
    <row r="164" spans="1:30" hidden="1" x14ac:dyDescent="0.3">
      <c r="A164" s="94">
        <f t="shared" si="25"/>
        <v>156</v>
      </c>
      <c r="B164" s="94" t="b">
        <f>ISERROR(VLOOKUP(D164,КПКВ00!A:B,1,FALSE))</f>
        <v>1</v>
      </c>
      <c r="C164" s="94">
        <f t="shared" si="26"/>
        <v>0</v>
      </c>
      <c r="D164" s="94">
        <f>INDEX(КПКВ_1!D:E,A164,1)</f>
        <v>0</v>
      </c>
      <c r="E164" s="97">
        <f>INDEX(КПКВ_1!D:E,A164,2)</f>
        <v>0</v>
      </c>
      <c r="F164" s="98">
        <f t="shared" si="27"/>
        <v>0</v>
      </c>
      <c r="G164" s="99">
        <f t="shared" si="22"/>
        <v>0</v>
      </c>
      <c r="H164" s="100">
        <f>ROUND(SUMIF(зф!$C:$C,$D164,зф!$E:$E)/1000,1)</f>
        <v>0</v>
      </c>
      <c r="I164" s="100">
        <f>ROUND(SUMIF(сф!$C:$C,$D164,сф!$E:$E)/1000,1)</f>
        <v>0</v>
      </c>
      <c r="J164" s="99">
        <f t="shared" si="23"/>
        <v>0</v>
      </c>
      <c r="K164" s="100">
        <f>ROUND(SUMIF(зф!$C:$C,$D164,зф!$F:$F)/1000,1)</f>
        <v>0</v>
      </c>
      <c r="L164" s="100">
        <f>ROUND(SUMIF(сф!$C:$C,$D164,сф!$F:$F)/1000,1)</f>
        <v>0</v>
      </c>
      <c r="M164" s="99">
        <f>ROUND(SUMIF(зф!$C:$C,$D164,зф!$G:$G)/1000,1)</f>
        <v>0</v>
      </c>
      <c r="N164" s="99">
        <f t="shared" si="21"/>
        <v>0</v>
      </c>
      <c r="O164" s="100">
        <f>ROUND(SUMIF(зф!$C:$C,$D164,зф!$J:$J)/1000,1)</f>
        <v>0</v>
      </c>
      <c r="P164" s="100">
        <f>ROUND(SUMIF(сф!$C:$C,$D164,сф!$J:$J)/1000,1)</f>
        <v>0</v>
      </c>
      <c r="Q164" s="101">
        <f t="shared" si="28"/>
        <v>0</v>
      </c>
      <c r="R164" s="101">
        <f t="shared" si="29"/>
        <v>0</v>
      </c>
      <c r="S164" s="101">
        <f t="shared" si="30"/>
        <v>0</v>
      </c>
      <c r="T164" s="107">
        <f t="shared" si="24"/>
        <v>0</v>
      </c>
      <c r="Y164" s="87">
        <f>ROUND(SUMIFS(Z2M_2_445!$G:$G,Z2M_2_445!$E:$E,9102,Z2M_2_445!$C:$C,$D164)/1000,1)-K164</f>
        <v>0</v>
      </c>
      <c r="Z164" s="87">
        <f>IF(LEFT(TEXT(D164,"0000"),1)=9,ROUND(SUMIFS(Z2M_2_445!$J:$J,Z2M_2_445!$E:$E,9102,Z2M_2_445!$C:$C,$D164)/1000,1)-L164,ROUND(SUMIFS(Z2M_2_445!$K:$K,Z2M_2_445!$E:$E,9102,Z2M_2_445!$C:$C,$D164)/1000,1)-L164)</f>
        <v>0</v>
      </c>
      <c r="AA164" s="87"/>
      <c r="AB164" s="87"/>
      <c r="AC164" s="87">
        <f>ROUND(SUMIFS(Z2M_2_445!$I:$I,Z2M_2_445!$E:$E,9102,Z2M_2_445!$C:$C,$D164)/1000,1)-O164</f>
        <v>0</v>
      </c>
      <c r="AD164" s="87">
        <f>ROUND(SUMIFS(Z2M_2_445!$L:$L,Z2M_2_445!$E:$E,9102,Z2M_2_445!$C:$C,$D164)/1000,1)-P164</f>
        <v>0</v>
      </c>
    </row>
    <row r="165" spans="1:30" s="153" customFormat="1" ht="28.8" x14ac:dyDescent="0.3">
      <c r="E165" s="102" t="s">
        <v>168</v>
      </c>
      <c r="F165" s="103"/>
      <c r="G165" s="104">
        <f>H165+I165</f>
        <v>176289</v>
      </c>
      <c r="H165" s="105">
        <f>SUMIF($C$9:$C$164,1,H9:H164)</f>
        <v>170391.3</v>
      </c>
      <c r="I165" s="105">
        <f>SUMIF($C$9:$C$164,1,I9:I164)</f>
        <v>5897.7</v>
      </c>
      <c r="J165" s="104">
        <f>K165+L165</f>
        <v>198147.4</v>
      </c>
      <c r="K165" s="105">
        <f>SUMIF($C$9:$C$164,1,K9:K164)</f>
        <v>182426.9</v>
      </c>
      <c r="L165" s="105">
        <f>SUMIF($C$9:$C$164,1,L9:L164)</f>
        <v>15720.499999999998</v>
      </c>
      <c r="M165" s="105">
        <f>SUMIF($C$9:$C$164,1,M9:M164)</f>
        <v>182426.80000000002</v>
      </c>
      <c r="N165" s="104">
        <f>O165+P165</f>
        <v>187064.79999999996</v>
      </c>
      <c r="O165" s="105">
        <f>SUMIF($C$9:$C$164,1,O9:O164)</f>
        <v>172283.69999999995</v>
      </c>
      <c r="P165" s="105">
        <f>SUMIF($C$9:$C$164,1,P9:P164)</f>
        <v>14781.099999999999</v>
      </c>
      <c r="Q165" s="106">
        <f t="shared" ref="Q165:Q186" si="31">IF(J165=0,,N165/J165%)</f>
        <v>94.406891031625932</v>
      </c>
      <c r="R165" s="106">
        <f t="shared" ref="R165:R186" si="32">IF(M165=0,,O165/M165%)</f>
        <v>94.439906855790881</v>
      </c>
      <c r="S165" s="106">
        <f t="shared" ref="S165:S186" si="33">IF(L165=0,,P165/L165%)</f>
        <v>94.024363092776952</v>
      </c>
      <c r="T165" s="107">
        <f t="shared" si="24"/>
        <v>1305712.0711609805</v>
      </c>
      <c r="U165" s="6"/>
      <c r="Y165" s="160">
        <f>ROUND(SUMIFS(Z2M_2_445!$G:$G,Z2M_2_445!$E:$E,9102,Z2M_2_445!$C:$C,$D165)/1000,1)-K165</f>
        <v>-182426.9</v>
      </c>
      <c r="Z165" s="160">
        <f>IF(LEFT(TEXT(D165,"0000"),1)=9,ROUND(SUMIFS(Z2M_2_445!$J:$J,Z2M_2_445!$E:$E,9102,Z2M_2_445!$C:$C,$D165)/1000,1)-L165,ROUND(SUMIFS(Z2M_2_445!$K:$K,Z2M_2_445!$E:$E,9102,Z2M_2_445!$C:$C,$D165)/1000,1)-L165)</f>
        <v>-15720.499999999998</v>
      </c>
      <c r="AA165" s="160"/>
      <c r="AB165" s="160"/>
      <c r="AC165" s="160">
        <f>ROUND(SUMIFS(Z2M_2_445!$I:$I,Z2M_2_445!$E:$E,9102,Z2M_2_445!$C:$C,$D165)/1000,1)-O165</f>
        <v>-172283.69999999995</v>
      </c>
      <c r="AD165" s="160">
        <f>ROUND(SUMIFS(Z2M_2_445!$L:$L,Z2M_2_445!$E:$E,9102,Z2M_2_445!$C:$C,$D165)/1000,1)-P165</f>
        <v>-14781.099999999999</v>
      </c>
    </row>
    <row r="166" spans="1:30" x14ac:dyDescent="0.3">
      <c r="A166" s="94">
        <f t="shared" ref="A166:A186" si="34">A165+1</f>
        <v>1</v>
      </c>
      <c r="B166" s="94" t="b">
        <f>ISERROR(VLOOKUP(D166,КПКВ00!A:B,1,FALSE))</f>
        <v>1</v>
      </c>
      <c r="C166" s="94">
        <f t="shared" ref="C166:C208" si="35">IF(B166=FALSE,1,)</f>
        <v>0</v>
      </c>
      <c r="D166" s="94">
        <f>INDEX(КПКВ_2!D:E,A166,1)</f>
        <v>9110</v>
      </c>
      <c r="E166" s="97" t="str">
        <f>INDEX(КПКВ_2!D:E,A166,2)</f>
        <v>Реверсна дотація</v>
      </c>
      <c r="F166" s="98">
        <f t="shared" ref="F166:F186" si="36">D166</f>
        <v>9110</v>
      </c>
      <c r="G166" s="99">
        <f t="shared" ref="G166:G186" si="37">H166+I166</f>
        <v>169.9</v>
      </c>
      <c r="H166" s="100">
        <f>ROUND(SUMIF(зф!$C:$C,$D166,зф!$E:$E)/1000,1)</f>
        <v>169.9</v>
      </c>
      <c r="I166" s="100">
        <f>ROUND(SUMIF(сф!$C:$C,$D166,сф!$E:$E)/1000,1)</f>
        <v>0</v>
      </c>
      <c r="J166" s="99">
        <f t="shared" ref="J166:J186" si="38">K166+L166</f>
        <v>169.9</v>
      </c>
      <c r="K166" s="100">
        <f>ROUND(SUMIF(зф!$C:$C,$D166,зф!$F:$F)/1000,1)</f>
        <v>169.9</v>
      </c>
      <c r="L166" s="100">
        <f>ROUND(SUMIF(сф!$C:$C,$D166,сф!$F:$F)/1000,1)</f>
        <v>0</v>
      </c>
      <c r="M166" s="99">
        <f>ROUND(SUMIF(зф!$C:$C,$D166,зф!$G:$G)/1000,1)</f>
        <v>169.9</v>
      </c>
      <c r="N166" s="99">
        <f t="shared" ref="N166:N186" si="39">O166+P166</f>
        <v>169.9</v>
      </c>
      <c r="O166" s="100">
        <f>ROUND(SUMIF(зф!$C:$C,$D166,зф!$J:$J)/1000,1)</f>
        <v>169.9</v>
      </c>
      <c r="P166" s="100">
        <f>ROUND(SUMIF(сф!$C:$C,$D166,сф!$J:$J)/1000,1)</f>
        <v>0</v>
      </c>
      <c r="Q166" s="101">
        <f t="shared" si="31"/>
        <v>100</v>
      </c>
      <c r="R166" s="101">
        <f t="shared" si="32"/>
        <v>100</v>
      </c>
      <c r="S166" s="101">
        <f t="shared" si="33"/>
        <v>0</v>
      </c>
      <c r="T166" s="107">
        <f t="shared" si="24"/>
        <v>1389.3</v>
      </c>
      <c r="U166" s="91"/>
      <c r="Y166" s="87">
        <f>ROUND(SUMIFS(Z2M_2_445!$G:$G,Z2M_2_445!$E:$E,9102,Z2M_2_445!$C:$C,$D166)/1000,1)-K166</f>
        <v>0</v>
      </c>
      <c r="Z166" s="87">
        <f>IF(LEFT(TEXT(D166,"0000"),1)=9,ROUND(SUMIFS(Z2M_2_445!$J:$J,Z2M_2_445!$E:$E,9102,Z2M_2_445!$C:$C,$D166)/1000,1)-L166,ROUND(SUMIFS(Z2M_2_445!$K:$K,Z2M_2_445!$E:$E,9102,Z2M_2_445!$C:$C,$D166)/1000,1)-L166)</f>
        <v>0</v>
      </c>
      <c r="AA166" s="87"/>
      <c r="AB166" s="87"/>
      <c r="AC166" s="87">
        <f>ROUND(SUMIFS(Z2M_2_445!$I:$I,Z2M_2_445!$E:$E,9102,Z2M_2_445!$C:$C,$D166)/1000,1)-O166</f>
        <v>0</v>
      </c>
      <c r="AD166" s="87">
        <f>ROUND(SUMIFS(Z2M_2_445!$L:$L,Z2M_2_445!$E:$E,9102,Z2M_2_445!$C:$C,$D166)/1000,1)-P166</f>
        <v>0</v>
      </c>
    </row>
    <row r="167" spans="1:30" ht="43.2" x14ac:dyDescent="0.3">
      <c r="A167" s="94">
        <f t="shared" si="34"/>
        <v>2</v>
      </c>
      <c r="B167" s="94" t="b">
        <f>ISERROR(VLOOKUP(D167,КПКВ00!A:B,1,FALSE))</f>
        <v>1</v>
      </c>
      <c r="C167" s="94">
        <f t="shared" si="35"/>
        <v>0</v>
      </c>
      <c r="D167" s="94">
        <f>INDEX(КПКВ_2!D:E,A167,1)</f>
        <v>9800</v>
      </c>
      <c r="E167" s="97" t="str">
        <f>INDEX(КПКВ_2!D:E,A167,2)</f>
        <v>Субвенція з місцевого бюджету державному бюджету на виконання програм соціально-економічного розвитку регіонів</v>
      </c>
      <c r="F167" s="98">
        <f t="shared" si="36"/>
        <v>9800</v>
      </c>
      <c r="G167" s="99">
        <f t="shared" si="37"/>
        <v>0</v>
      </c>
      <c r="H167" s="100">
        <f>ROUND(SUMIF(зф!$C:$C,$D167,зф!$E:$E)/1000,1)</f>
        <v>0</v>
      </c>
      <c r="I167" s="100">
        <f>ROUND(SUMIF(сф!$C:$C,$D167,сф!$E:$E)/1000,1)</f>
        <v>0</v>
      </c>
      <c r="J167" s="99">
        <f t="shared" si="38"/>
        <v>4539.8</v>
      </c>
      <c r="K167" s="100">
        <f>ROUND(SUMIF(зф!$C:$C,$D167,зф!$F:$F)/1000,1)</f>
        <v>4539.8</v>
      </c>
      <c r="L167" s="100">
        <f>ROUND(SUMIF(сф!$C:$C,$D167,сф!$F:$F)/1000,1)</f>
        <v>0</v>
      </c>
      <c r="M167" s="99">
        <f>ROUND(SUMIF(зф!$C:$C,$D167,зф!$G:$G)/1000,1)</f>
        <v>4539.8</v>
      </c>
      <c r="N167" s="99">
        <f t="shared" si="39"/>
        <v>4539.7</v>
      </c>
      <c r="O167" s="100">
        <f>ROUND(SUMIF(зф!$C:$C,$D167,зф!$J:$J)/1000,1)</f>
        <v>4539.7</v>
      </c>
      <c r="P167" s="100">
        <f>ROUND(SUMIF(сф!$C:$C,$D167,сф!$J:$J)/1000,1)</f>
        <v>0</v>
      </c>
      <c r="Q167" s="101">
        <f t="shared" si="31"/>
        <v>99.99779725979117</v>
      </c>
      <c r="R167" s="101">
        <f t="shared" si="32"/>
        <v>99.99779725979117</v>
      </c>
      <c r="S167" s="101">
        <f t="shared" si="33"/>
        <v>0</v>
      </c>
      <c r="T167" s="107">
        <f t="shared" si="24"/>
        <v>22898.795594519586</v>
      </c>
      <c r="Y167" s="87">
        <f>ROUND(SUMIFS(Z2M_2_445!$G:$G,Z2M_2_445!$E:$E,9102,Z2M_2_445!$C:$C,$D167)/1000,1)-K167</f>
        <v>0</v>
      </c>
      <c r="Z167" s="87">
        <f>IF(LEFT(TEXT(D167,"0000"),1)=9,ROUND(SUMIFS(Z2M_2_445!$J:$J,Z2M_2_445!$E:$E,9102,Z2M_2_445!$C:$C,$D167)/1000,1)-L167,ROUND(SUMIFS(Z2M_2_445!$K:$K,Z2M_2_445!$E:$E,9102,Z2M_2_445!$C:$C,$D167)/1000,1)-L167)</f>
        <v>0</v>
      </c>
      <c r="AA167" s="87"/>
      <c r="AB167" s="87"/>
      <c r="AC167" s="87">
        <f>ROUND(SUMIFS(Z2M_2_445!$I:$I,Z2M_2_445!$E:$E,9102,Z2M_2_445!$C:$C,$D167)/1000,1)-O167</f>
        <v>0</v>
      </c>
      <c r="AD167" s="87">
        <f>ROUND(SUMIFS(Z2M_2_445!$L:$L,Z2M_2_445!$E:$E,9102,Z2M_2_445!$C:$C,$D167)/1000,1)-P167</f>
        <v>0</v>
      </c>
    </row>
    <row r="168" spans="1:30" hidden="1" x14ac:dyDescent="0.3">
      <c r="A168" s="94">
        <f t="shared" si="34"/>
        <v>3</v>
      </c>
      <c r="B168" s="94" t="b">
        <f>ISERROR(VLOOKUP(D168,КПКВ00!A:B,1,FALSE))</f>
        <v>1</v>
      </c>
      <c r="C168" s="94">
        <f t="shared" si="35"/>
        <v>0</v>
      </c>
      <c r="D168" s="94" t="e">
        <f>INDEX(КПКВ_2!D:E,A168,1)</f>
        <v>#N/A</v>
      </c>
      <c r="E168" s="97" t="e">
        <f>INDEX(КПКВ_2!D:E,A168,2)</f>
        <v>#N/A</v>
      </c>
      <c r="F168" s="98" t="e">
        <f t="shared" si="36"/>
        <v>#N/A</v>
      </c>
      <c r="G168" s="99">
        <f t="shared" si="37"/>
        <v>0</v>
      </c>
      <c r="H168" s="100">
        <f>ROUND(SUMIF(зф!$C:$C,$D168,зф!$E:$E)/1000,1)</f>
        <v>0</v>
      </c>
      <c r="I168" s="100">
        <f>ROUND(SUMIF(сф!$C:$C,$D168,сф!$E:$E)/1000,1)</f>
        <v>0</v>
      </c>
      <c r="J168" s="99">
        <f t="shared" si="38"/>
        <v>0</v>
      </c>
      <c r="K168" s="100">
        <f>ROUND(SUMIF(зф!$C:$C,$D168,зф!$F:$F)/1000,1)</f>
        <v>0</v>
      </c>
      <c r="L168" s="100">
        <f>ROUND(SUMIF(сф!$C:$C,$D168,сф!$F:$F)/1000,1)</f>
        <v>0</v>
      </c>
      <c r="M168" s="99">
        <f>ROUND(SUMIF(зф!$C:$C,$D168,зф!$G:$G)/1000,1)</f>
        <v>0</v>
      </c>
      <c r="N168" s="99">
        <f t="shared" si="39"/>
        <v>0</v>
      </c>
      <c r="O168" s="100">
        <f>ROUND(SUMIF(зф!$C:$C,$D168,зф!$J:$J)/1000,1)</f>
        <v>0</v>
      </c>
      <c r="P168" s="100">
        <f>ROUND(SUMIF(сф!$C:$C,$D168,сф!$J:$J)/1000,1)</f>
        <v>0</v>
      </c>
      <c r="Q168" s="101">
        <f t="shared" si="31"/>
        <v>0</v>
      </c>
      <c r="R168" s="101">
        <f t="shared" si="32"/>
        <v>0</v>
      </c>
      <c r="S168" s="101">
        <f t="shared" si="33"/>
        <v>0</v>
      </c>
      <c r="T168" s="107">
        <f t="shared" si="24"/>
        <v>0</v>
      </c>
      <c r="Y168" s="87">
        <f>ROUND(SUMIFS(Z2M_2_445!$G:$G,Z2M_2_445!$E:$E,9102,Z2M_2_445!$C:$C,$D168)/1000,1)-K168</f>
        <v>0</v>
      </c>
      <c r="Z168" s="87" t="e">
        <f>IF(LEFT(TEXT(D168,"0000"),1)=9,ROUND(SUMIFS(Z2M_2_445!$J:$J,Z2M_2_445!$E:$E,9102,Z2M_2_445!$C:$C,$D168)/1000,1)-L168,ROUND(SUMIFS(Z2M_2_445!$K:$K,Z2M_2_445!$E:$E,9102,Z2M_2_445!$C:$C,$D168)/1000,1)-L168)</f>
        <v>#N/A</v>
      </c>
      <c r="AA168" s="87"/>
      <c r="AB168" s="87"/>
      <c r="AC168" s="87">
        <f>ROUND(SUMIFS(Z2M_2_445!$I:$I,Z2M_2_445!$E:$E,9102,Z2M_2_445!$C:$C,$D168)/1000,1)-O168</f>
        <v>0</v>
      </c>
      <c r="AD168" s="87">
        <f>ROUND(SUMIFS(Z2M_2_445!$L:$L,Z2M_2_445!$E:$E,9102,Z2M_2_445!$C:$C,$D168)/1000,1)-P168</f>
        <v>0</v>
      </c>
    </row>
    <row r="169" spans="1:30" hidden="1" x14ac:dyDescent="0.3">
      <c r="A169" s="94">
        <f t="shared" si="34"/>
        <v>4</v>
      </c>
      <c r="B169" s="94" t="b">
        <f>ISERROR(VLOOKUP(D169,КПКВ00!A:B,1,FALSE))</f>
        <v>1</v>
      </c>
      <c r="C169" s="94">
        <f t="shared" si="35"/>
        <v>0</v>
      </c>
      <c r="D169" s="94" t="e">
        <f>INDEX(КПКВ_2!D:E,A169,1)</f>
        <v>#N/A</v>
      </c>
      <c r="E169" s="97" t="e">
        <f>INDEX(КПКВ_2!D:E,A169,2)</f>
        <v>#N/A</v>
      </c>
      <c r="F169" s="98" t="e">
        <f t="shared" si="36"/>
        <v>#N/A</v>
      </c>
      <c r="G169" s="99">
        <f t="shared" si="37"/>
        <v>0</v>
      </c>
      <c r="H169" s="100">
        <f>ROUND(SUMIF(зф!$C:$C,$D169,зф!$E:$E)/1000,1)</f>
        <v>0</v>
      </c>
      <c r="I169" s="100">
        <f>ROUND(SUMIF(сф!$C:$C,$D169,сф!$E:$E)/1000,1)</f>
        <v>0</v>
      </c>
      <c r="J169" s="99">
        <f t="shared" si="38"/>
        <v>0</v>
      </c>
      <c r="K169" s="100">
        <f>ROUND(SUMIF(зф!$C:$C,$D169,зф!$F:$F)/1000,1)</f>
        <v>0</v>
      </c>
      <c r="L169" s="100">
        <f>ROUND(SUMIF(сф!$C:$C,$D169,сф!$F:$F)/1000,1)</f>
        <v>0</v>
      </c>
      <c r="M169" s="99">
        <f>ROUND(SUMIF(зф!$C:$C,$D169,зф!$G:$G)/1000,1)</f>
        <v>0</v>
      </c>
      <c r="N169" s="99">
        <f t="shared" si="39"/>
        <v>0</v>
      </c>
      <c r="O169" s="100">
        <f>ROUND(SUMIF(зф!$C:$C,$D169,зф!$J:$J)/1000,1)</f>
        <v>0</v>
      </c>
      <c r="P169" s="100">
        <f>ROUND(SUMIF(сф!$C:$C,$D169,сф!$J:$J)/1000,1)</f>
        <v>0</v>
      </c>
      <c r="Q169" s="101">
        <f t="shared" si="31"/>
        <v>0</v>
      </c>
      <c r="R169" s="101">
        <f t="shared" si="32"/>
        <v>0</v>
      </c>
      <c r="S169" s="101">
        <f t="shared" si="33"/>
        <v>0</v>
      </c>
      <c r="T169" s="107">
        <f t="shared" si="24"/>
        <v>0</v>
      </c>
      <c r="Y169" s="87">
        <f>ROUND(SUMIFS(Z2M_2_445!$G:$G,Z2M_2_445!$E:$E,9102,Z2M_2_445!$C:$C,$D169)/1000,1)-K169</f>
        <v>0</v>
      </c>
      <c r="Z169" s="87" t="e">
        <f>IF(LEFT(TEXT(D169,"0000"),1)=9,ROUND(SUMIFS(Z2M_2_445!$J:$J,Z2M_2_445!$E:$E,9102,Z2M_2_445!$C:$C,$D169)/1000,1)-L169,ROUND(SUMIFS(Z2M_2_445!$K:$K,Z2M_2_445!$E:$E,9102,Z2M_2_445!$C:$C,$D169)/1000,1)-L169)</f>
        <v>#N/A</v>
      </c>
      <c r="AA169" s="87"/>
      <c r="AB169" s="87"/>
      <c r="AC169" s="87">
        <f>ROUND(SUMIFS(Z2M_2_445!$I:$I,Z2M_2_445!$E:$E,9102,Z2M_2_445!$C:$C,$D169)/1000,1)-O169</f>
        <v>0</v>
      </c>
      <c r="AD169" s="87">
        <f>ROUND(SUMIFS(Z2M_2_445!$L:$L,Z2M_2_445!$E:$E,9102,Z2M_2_445!$C:$C,$D169)/1000,1)-P169</f>
        <v>0</v>
      </c>
    </row>
    <row r="170" spans="1:30" hidden="1" x14ac:dyDescent="0.3">
      <c r="A170" s="94">
        <f t="shared" si="34"/>
        <v>5</v>
      </c>
      <c r="B170" s="94" t="b">
        <f>ISERROR(VLOOKUP(D170,КПКВ00!A:B,1,FALSE))</f>
        <v>1</v>
      </c>
      <c r="C170" s="94">
        <f t="shared" si="35"/>
        <v>0</v>
      </c>
      <c r="D170" s="94" t="e">
        <f>INDEX(КПКВ_2!D:E,A170,1)</f>
        <v>#N/A</v>
      </c>
      <c r="E170" s="97" t="e">
        <f>INDEX(КПКВ_2!D:E,A170,2)</f>
        <v>#N/A</v>
      </c>
      <c r="F170" s="98" t="e">
        <f t="shared" si="36"/>
        <v>#N/A</v>
      </c>
      <c r="G170" s="99">
        <f t="shared" si="37"/>
        <v>0</v>
      </c>
      <c r="H170" s="100">
        <f>ROUND(SUMIF(зф!$C:$C,$D170,зф!$E:$E)/1000,1)</f>
        <v>0</v>
      </c>
      <c r="I170" s="100">
        <f>ROUND(SUMIF(сф!$C:$C,$D170,сф!$E:$E)/1000,1)</f>
        <v>0</v>
      </c>
      <c r="J170" s="99">
        <f t="shared" si="38"/>
        <v>0</v>
      </c>
      <c r="K170" s="100">
        <f>ROUND(SUMIF(зф!$C:$C,$D170,зф!$F:$F)/1000,1)</f>
        <v>0</v>
      </c>
      <c r="L170" s="100">
        <f>ROUND(SUMIF(сф!$C:$C,$D170,сф!$F:$F)/1000,1)</f>
        <v>0</v>
      </c>
      <c r="M170" s="99">
        <f>ROUND(SUMIF(зф!$C:$C,$D170,зф!$G:$G)/1000,1)</f>
        <v>0</v>
      </c>
      <c r="N170" s="99">
        <f t="shared" si="39"/>
        <v>0</v>
      </c>
      <c r="O170" s="100">
        <f>ROUND(SUMIF(зф!$C:$C,$D170,зф!$J:$J)/1000,1)</f>
        <v>0</v>
      </c>
      <c r="P170" s="100">
        <f>ROUND(SUMIF(сф!$C:$C,$D170,сф!$J:$J)/1000,1)</f>
        <v>0</v>
      </c>
      <c r="Q170" s="101">
        <f t="shared" si="31"/>
        <v>0</v>
      </c>
      <c r="R170" s="101">
        <f t="shared" si="32"/>
        <v>0</v>
      </c>
      <c r="S170" s="101">
        <f t="shared" si="33"/>
        <v>0</v>
      </c>
      <c r="T170" s="107">
        <f t="shared" si="24"/>
        <v>0</v>
      </c>
      <c r="Y170" s="87">
        <f>ROUND(SUMIFS(Z2M_2_445!$G:$G,Z2M_2_445!$E:$E,9102,Z2M_2_445!$C:$C,$D170)/1000,1)-K170</f>
        <v>0</v>
      </c>
      <c r="Z170" s="87" t="e">
        <f>IF(LEFT(TEXT(D170,"0000"),1)=9,ROUND(SUMIFS(Z2M_2_445!$J:$J,Z2M_2_445!$E:$E,9102,Z2M_2_445!$C:$C,$D170)/1000,1)-L170,ROUND(SUMIFS(Z2M_2_445!$K:$K,Z2M_2_445!$E:$E,9102,Z2M_2_445!$C:$C,$D170)/1000,1)-L170)</f>
        <v>#N/A</v>
      </c>
      <c r="AA170" s="87"/>
      <c r="AB170" s="87"/>
      <c r="AC170" s="87">
        <f>ROUND(SUMIFS(Z2M_2_445!$I:$I,Z2M_2_445!$E:$E,9102,Z2M_2_445!$C:$C,$D170)/1000,1)-O170</f>
        <v>0</v>
      </c>
      <c r="AD170" s="87">
        <f>ROUND(SUMIFS(Z2M_2_445!$L:$L,Z2M_2_445!$E:$E,9102,Z2M_2_445!$C:$C,$D170)/1000,1)-P170</f>
        <v>0</v>
      </c>
    </row>
    <row r="171" spans="1:30" hidden="1" x14ac:dyDescent="0.3">
      <c r="A171" s="94">
        <f t="shared" si="34"/>
        <v>6</v>
      </c>
      <c r="B171" s="94" t="b">
        <f>ISERROR(VLOOKUP(D171,КПКВ00!A:B,1,FALSE))</f>
        <v>1</v>
      </c>
      <c r="C171" s="94">
        <f t="shared" si="35"/>
        <v>0</v>
      </c>
      <c r="D171" s="94" t="e">
        <f>INDEX(КПКВ_2!D:E,A171,1)</f>
        <v>#N/A</v>
      </c>
      <c r="E171" s="97" t="e">
        <f>INDEX(КПКВ_2!D:E,A171,2)</f>
        <v>#N/A</v>
      </c>
      <c r="F171" s="98" t="e">
        <f t="shared" si="36"/>
        <v>#N/A</v>
      </c>
      <c r="G171" s="99">
        <f t="shared" si="37"/>
        <v>0</v>
      </c>
      <c r="H171" s="100">
        <f>ROUND(SUMIF(зф!$C:$C,$D171,зф!$E:$E)/1000,1)</f>
        <v>0</v>
      </c>
      <c r="I171" s="100">
        <f>ROUND(SUMIF(сф!$C:$C,$D171,сф!$E:$E)/1000,1)</f>
        <v>0</v>
      </c>
      <c r="J171" s="99">
        <f t="shared" si="38"/>
        <v>0</v>
      </c>
      <c r="K171" s="100">
        <f>ROUND(SUMIF(зф!$C:$C,$D171,зф!$F:$F)/1000,1)</f>
        <v>0</v>
      </c>
      <c r="L171" s="100">
        <f>ROUND(SUMIF(сф!$C:$C,$D171,сф!$F:$F)/1000,1)</f>
        <v>0</v>
      </c>
      <c r="M171" s="99">
        <f>ROUND(SUMIF(зф!$C:$C,$D171,зф!$G:$G)/1000,1)</f>
        <v>0</v>
      </c>
      <c r="N171" s="99">
        <f t="shared" si="39"/>
        <v>0</v>
      </c>
      <c r="O171" s="100">
        <f>ROUND(SUMIF(зф!$C:$C,$D171,зф!$J:$J)/1000,1)</f>
        <v>0</v>
      </c>
      <c r="P171" s="100">
        <f>ROUND(SUMIF(сф!$C:$C,$D171,сф!$J:$J)/1000,1)</f>
        <v>0</v>
      </c>
      <c r="Q171" s="101">
        <f t="shared" si="31"/>
        <v>0</v>
      </c>
      <c r="R171" s="101">
        <f t="shared" si="32"/>
        <v>0</v>
      </c>
      <c r="S171" s="101">
        <f t="shared" si="33"/>
        <v>0</v>
      </c>
      <c r="T171" s="107">
        <f t="shared" si="24"/>
        <v>0</v>
      </c>
      <c r="Y171" s="87">
        <f>ROUND(SUMIFS(Z2M_2_445!$G:$G,Z2M_2_445!$E:$E,9102,Z2M_2_445!$C:$C,$D171)/1000,1)-K171</f>
        <v>0</v>
      </c>
      <c r="Z171" s="87" t="e">
        <f>IF(LEFT(TEXT(D171,"0000"),1)=9,ROUND(SUMIFS(Z2M_2_445!$J:$J,Z2M_2_445!$E:$E,9102,Z2M_2_445!$C:$C,$D171)/1000,1)-L171,ROUND(SUMIFS(Z2M_2_445!$K:$K,Z2M_2_445!$E:$E,9102,Z2M_2_445!$C:$C,$D171)/1000,1)-L171)</f>
        <v>#N/A</v>
      </c>
      <c r="AA171" s="87"/>
      <c r="AB171" s="87"/>
      <c r="AC171" s="87">
        <f>ROUND(SUMIFS(Z2M_2_445!$I:$I,Z2M_2_445!$E:$E,9102,Z2M_2_445!$C:$C,$D171)/1000,1)-O171</f>
        <v>0</v>
      </c>
      <c r="AD171" s="87">
        <f>ROUND(SUMIFS(Z2M_2_445!$L:$L,Z2M_2_445!$E:$E,9102,Z2M_2_445!$C:$C,$D171)/1000,1)-P171</f>
        <v>0</v>
      </c>
    </row>
    <row r="172" spans="1:30" hidden="1" x14ac:dyDescent="0.3">
      <c r="A172" s="94">
        <f t="shared" si="34"/>
        <v>7</v>
      </c>
      <c r="B172" s="94" t="b">
        <f>ISERROR(VLOOKUP(D172,КПКВ00!A:B,1,FALSE))</f>
        <v>1</v>
      </c>
      <c r="C172" s="94">
        <f t="shared" si="35"/>
        <v>0</v>
      </c>
      <c r="D172" s="94" t="e">
        <f>INDEX(КПКВ_2!D:E,A172,1)</f>
        <v>#N/A</v>
      </c>
      <c r="E172" s="97" t="e">
        <f>INDEX(КПКВ_2!D:E,A172,2)</f>
        <v>#N/A</v>
      </c>
      <c r="F172" s="98" t="e">
        <f t="shared" si="36"/>
        <v>#N/A</v>
      </c>
      <c r="G172" s="99">
        <f t="shared" si="37"/>
        <v>0</v>
      </c>
      <c r="H172" s="100">
        <f>ROUND(SUMIF(зф!$C:$C,$D172,зф!$E:$E)/1000,1)</f>
        <v>0</v>
      </c>
      <c r="I172" s="100">
        <f>ROUND(SUMIF(сф!$C:$C,$D172,сф!$E:$E)/1000,1)</f>
        <v>0</v>
      </c>
      <c r="J172" s="99">
        <f t="shared" si="38"/>
        <v>0</v>
      </c>
      <c r="K172" s="100">
        <f>ROUND(SUMIF(зф!$C:$C,$D172,зф!$F:$F)/1000,1)</f>
        <v>0</v>
      </c>
      <c r="L172" s="100">
        <f>ROUND(SUMIF(сф!$C:$C,$D172,сф!$F:$F)/1000,1)</f>
        <v>0</v>
      </c>
      <c r="M172" s="99">
        <f>ROUND(SUMIF(зф!$C:$C,$D172,зф!$G:$G)/1000,1)</f>
        <v>0</v>
      </c>
      <c r="N172" s="99">
        <f t="shared" si="39"/>
        <v>0</v>
      </c>
      <c r="O172" s="100">
        <f>ROUND(SUMIF(зф!$C:$C,$D172,зф!$J:$J)/1000,1)</f>
        <v>0</v>
      </c>
      <c r="P172" s="100">
        <f>ROUND(SUMIF(сф!$C:$C,$D172,сф!$J:$J)/1000,1)</f>
        <v>0</v>
      </c>
      <c r="Q172" s="101">
        <f t="shared" si="31"/>
        <v>0</v>
      </c>
      <c r="R172" s="101">
        <f t="shared" si="32"/>
        <v>0</v>
      </c>
      <c r="S172" s="101">
        <f t="shared" si="33"/>
        <v>0</v>
      </c>
      <c r="T172" s="107">
        <f t="shared" si="24"/>
        <v>0</v>
      </c>
      <c r="Y172" s="87">
        <f>ROUND(SUMIFS(Z2M_2_445!$G:$G,Z2M_2_445!$E:$E,9102,Z2M_2_445!$C:$C,$D172)/1000,1)-K172</f>
        <v>0</v>
      </c>
      <c r="Z172" s="87" t="e">
        <f>IF(LEFT(TEXT(D172,"0000"),1)=9,ROUND(SUMIFS(Z2M_2_445!$J:$J,Z2M_2_445!$E:$E,9102,Z2M_2_445!$C:$C,$D172)/1000,1)-L172,ROUND(SUMIFS(Z2M_2_445!$K:$K,Z2M_2_445!$E:$E,9102,Z2M_2_445!$C:$C,$D172)/1000,1)-L172)</f>
        <v>#N/A</v>
      </c>
      <c r="AA172" s="87"/>
      <c r="AB172" s="87"/>
      <c r="AC172" s="87">
        <f>ROUND(SUMIFS(Z2M_2_445!$I:$I,Z2M_2_445!$E:$E,9102,Z2M_2_445!$C:$C,$D172)/1000,1)-O172</f>
        <v>0</v>
      </c>
      <c r="AD172" s="87">
        <f>ROUND(SUMIFS(Z2M_2_445!$L:$L,Z2M_2_445!$E:$E,9102,Z2M_2_445!$C:$C,$D172)/1000,1)-P172</f>
        <v>0</v>
      </c>
    </row>
    <row r="173" spans="1:30" hidden="1" x14ac:dyDescent="0.3">
      <c r="A173" s="94">
        <f t="shared" si="34"/>
        <v>8</v>
      </c>
      <c r="B173" s="94" t="b">
        <f>ISERROR(VLOOKUP(D173,КПКВ00!A:B,1,FALSE))</f>
        <v>1</v>
      </c>
      <c r="C173" s="94">
        <f t="shared" si="35"/>
        <v>0</v>
      </c>
      <c r="D173" s="94" t="e">
        <f>INDEX(КПКВ_2!D:E,A173,1)</f>
        <v>#N/A</v>
      </c>
      <c r="E173" s="97" t="e">
        <f>INDEX(КПКВ_2!D:E,A173,2)</f>
        <v>#N/A</v>
      </c>
      <c r="F173" s="98" t="e">
        <f t="shared" si="36"/>
        <v>#N/A</v>
      </c>
      <c r="G173" s="99">
        <f t="shared" si="37"/>
        <v>0</v>
      </c>
      <c r="H173" s="100">
        <f>ROUND(SUMIF(зф!$C:$C,$D173,зф!$E:$E)/1000,1)</f>
        <v>0</v>
      </c>
      <c r="I173" s="100">
        <f>ROUND(SUMIF(сф!$C:$C,$D173,сф!$E:$E)/1000,1)</f>
        <v>0</v>
      </c>
      <c r="J173" s="99">
        <f t="shared" si="38"/>
        <v>0</v>
      </c>
      <c r="K173" s="100">
        <f>ROUND(SUMIF(зф!$C:$C,$D173,зф!$F:$F)/1000,1)</f>
        <v>0</v>
      </c>
      <c r="L173" s="100">
        <f>ROUND(SUMIF(сф!$C:$C,$D173,сф!$F:$F)/1000,1)</f>
        <v>0</v>
      </c>
      <c r="M173" s="99">
        <f>ROUND(SUMIF(зф!$C:$C,$D173,зф!$G:$G)/1000,1)</f>
        <v>0</v>
      </c>
      <c r="N173" s="99">
        <f t="shared" si="39"/>
        <v>0</v>
      </c>
      <c r="O173" s="100">
        <f>ROUND(SUMIF(зф!$C:$C,$D173,зф!$J:$J)/1000,1)</f>
        <v>0</v>
      </c>
      <c r="P173" s="100">
        <f>ROUND(SUMIF(сф!$C:$C,$D173,сф!$J:$J)/1000,1)</f>
        <v>0</v>
      </c>
      <c r="Q173" s="101">
        <f t="shared" si="31"/>
        <v>0</v>
      </c>
      <c r="R173" s="101">
        <f t="shared" si="32"/>
        <v>0</v>
      </c>
      <c r="S173" s="101">
        <f t="shared" si="33"/>
        <v>0</v>
      </c>
      <c r="T173" s="107">
        <f t="shared" si="24"/>
        <v>0</v>
      </c>
      <c r="Y173" s="87">
        <f>ROUND(SUMIFS(Z2M_2_445!$G:$G,Z2M_2_445!$E:$E,9102,Z2M_2_445!$C:$C,$D173)/1000,1)-K173</f>
        <v>0</v>
      </c>
      <c r="Z173" s="87" t="e">
        <f>IF(LEFT(TEXT(D173,"0000"),1)=9,ROUND(SUMIFS(Z2M_2_445!$J:$J,Z2M_2_445!$E:$E,9102,Z2M_2_445!$C:$C,$D173)/1000,1)-L173,ROUND(SUMIFS(Z2M_2_445!$K:$K,Z2M_2_445!$E:$E,9102,Z2M_2_445!$C:$C,$D173)/1000,1)-L173)</f>
        <v>#N/A</v>
      </c>
      <c r="AA173" s="87"/>
      <c r="AB173" s="87"/>
      <c r="AC173" s="87">
        <f>ROUND(SUMIFS(Z2M_2_445!$I:$I,Z2M_2_445!$E:$E,9102,Z2M_2_445!$C:$C,$D173)/1000,1)-O173</f>
        <v>0</v>
      </c>
      <c r="AD173" s="87">
        <f>ROUND(SUMIFS(Z2M_2_445!$L:$L,Z2M_2_445!$E:$E,9102,Z2M_2_445!$C:$C,$D173)/1000,1)-P173</f>
        <v>0</v>
      </c>
    </row>
    <row r="174" spans="1:30" hidden="1" x14ac:dyDescent="0.3">
      <c r="A174" s="94">
        <f t="shared" si="34"/>
        <v>9</v>
      </c>
      <c r="B174" s="94" t="b">
        <f>ISERROR(VLOOKUP(D174,КПКВ00!A:B,1,FALSE))</f>
        <v>1</v>
      </c>
      <c r="C174" s="94">
        <f t="shared" si="35"/>
        <v>0</v>
      </c>
      <c r="D174" s="94" t="e">
        <f>INDEX(КПКВ_2!D:E,A174,1)</f>
        <v>#N/A</v>
      </c>
      <c r="E174" s="97" t="e">
        <f>INDEX(КПКВ_2!D:E,A174,2)</f>
        <v>#N/A</v>
      </c>
      <c r="F174" s="98" t="e">
        <f t="shared" si="36"/>
        <v>#N/A</v>
      </c>
      <c r="G174" s="99">
        <f t="shared" si="37"/>
        <v>0</v>
      </c>
      <c r="H174" s="100">
        <f>ROUND(SUMIF(зф!$C:$C,$D174,зф!$E:$E)/1000,1)</f>
        <v>0</v>
      </c>
      <c r="I174" s="100">
        <f>ROUND(SUMIF(сф!$C:$C,$D174,сф!$E:$E)/1000,1)</f>
        <v>0</v>
      </c>
      <c r="J174" s="99">
        <f t="shared" si="38"/>
        <v>0</v>
      </c>
      <c r="K174" s="100">
        <f>ROUND(SUMIF(зф!$C:$C,$D174,зф!$F:$F)/1000,1)</f>
        <v>0</v>
      </c>
      <c r="L174" s="100">
        <f>ROUND(SUMIF(сф!$C:$C,$D174,сф!$F:$F)/1000,1)</f>
        <v>0</v>
      </c>
      <c r="M174" s="99">
        <f>ROUND(SUMIF(зф!$C:$C,$D174,зф!$G:$G)/1000,1)</f>
        <v>0</v>
      </c>
      <c r="N174" s="99">
        <f t="shared" si="39"/>
        <v>0</v>
      </c>
      <c r="O174" s="100">
        <f>ROUND(SUMIF(зф!$C:$C,$D174,зф!$J:$J)/1000,1)</f>
        <v>0</v>
      </c>
      <c r="P174" s="100">
        <f>ROUND(SUMIF(сф!$C:$C,$D174,сф!$J:$J)/1000,1)</f>
        <v>0</v>
      </c>
      <c r="Q174" s="101">
        <f t="shared" si="31"/>
        <v>0</v>
      </c>
      <c r="R174" s="101">
        <f t="shared" si="32"/>
        <v>0</v>
      </c>
      <c r="S174" s="101">
        <f t="shared" si="33"/>
        <v>0</v>
      </c>
      <c r="T174" s="107">
        <f t="shared" si="24"/>
        <v>0</v>
      </c>
      <c r="Y174" s="87">
        <f>ROUND(SUMIFS(Z2M_2_445!$G:$G,Z2M_2_445!$E:$E,9102,Z2M_2_445!$C:$C,$D174)/1000,1)-K174</f>
        <v>0</v>
      </c>
      <c r="Z174" s="87" t="e">
        <f>IF(LEFT(TEXT(D174,"0000"),1)=9,ROUND(SUMIFS(Z2M_2_445!$J:$J,Z2M_2_445!$E:$E,9102,Z2M_2_445!$C:$C,$D174)/1000,1)-L174,ROUND(SUMIFS(Z2M_2_445!$K:$K,Z2M_2_445!$E:$E,9102,Z2M_2_445!$C:$C,$D174)/1000,1)-L174)</f>
        <v>#N/A</v>
      </c>
      <c r="AA174" s="87"/>
      <c r="AB174" s="87"/>
      <c r="AC174" s="87">
        <f>ROUND(SUMIFS(Z2M_2_445!$I:$I,Z2M_2_445!$E:$E,9102,Z2M_2_445!$C:$C,$D174)/1000,1)-O174</f>
        <v>0</v>
      </c>
      <c r="AD174" s="87">
        <f>ROUND(SUMIFS(Z2M_2_445!$L:$L,Z2M_2_445!$E:$E,9102,Z2M_2_445!$C:$C,$D174)/1000,1)-P174</f>
        <v>0</v>
      </c>
    </row>
    <row r="175" spans="1:30" hidden="1" x14ac:dyDescent="0.3">
      <c r="A175" s="94">
        <f t="shared" si="34"/>
        <v>10</v>
      </c>
      <c r="B175" s="94" t="b">
        <f>ISERROR(VLOOKUP(D175,КПКВ00!A:B,1,FALSE))</f>
        <v>1</v>
      </c>
      <c r="C175" s="94">
        <f t="shared" si="35"/>
        <v>0</v>
      </c>
      <c r="D175" s="94" t="e">
        <f>INDEX(КПКВ_2!D:E,A175,1)</f>
        <v>#N/A</v>
      </c>
      <c r="E175" s="97" t="e">
        <f>INDEX(КПКВ_2!D:E,A175,2)</f>
        <v>#N/A</v>
      </c>
      <c r="F175" s="98" t="e">
        <f t="shared" si="36"/>
        <v>#N/A</v>
      </c>
      <c r="G175" s="99">
        <f t="shared" si="37"/>
        <v>0</v>
      </c>
      <c r="H175" s="100">
        <f>ROUND(SUMIF(зф!$C:$C,$D175,зф!$E:$E)/1000,1)</f>
        <v>0</v>
      </c>
      <c r="I175" s="100">
        <f>ROUND(SUMIF(сф!$C:$C,$D175,сф!$E:$E)/1000,1)</f>
        <v>0</v>
      </c>
      <c r="J175" s="99">
        <f t="shared" si="38"/>
        <v>0</v>
      </c>
      <c r="K175" s="100">
        <f>ROUND(SUMIF(зф!$C:$C,$D175,зф!$F:$F)/1000,1)</f>
        <v>0</v>
      </c>
      <c r="L175" s="100">
        <f>ROUND(SUMIF(сф!$C:$C,$D175,сф!$F:$F)/1000,1)</f>
        <v>0</v>
      </c>
      <c r="M175" s="99">
        <f>ROUND(SUMIF(зф!$C:$C,$D175,зф!$G:$G)/1000,1)</f>
        <v>0</v>
      </c>
      <c r="N175" s="99">
        <f t="shared" si="39"/>
        <v>0</v>
      </c>
      <c r="O175" s="100">
        <f>ROUND(SUMIF(зф!$C:$C,$D175,зф!$J:$J)/1000,1)</f>
        <v>0</v>
      </c>
      <c r="P175" s="100">
        <f>ROUND(SUMIF(сф!$C:$C,$D175,сф!$J:$J)/1000,1)</f>
        <v>0</v>
      </c>
      <c r="Q175" s="101">
        <f t="shared" si="31"/>
        <v>0</v>
      </c>
      <c r="R175" s="101">
        <f t="shared" si="32"/>
        <v>0</v>
      </c>
      <c r="S175" s="101">
        <f t="shared" si="33"/>
        <v>0</v>
      </c>
      <c r="T175" s="107">
        <f t="shared" si="24"/>
        <v>0</v>
      </c>
      <c r="Y175" s="87">
        <f>ROUND(SUMIFS(Z2M_2_445!$G:$G,Z2M_2_445!$E:$E,9102,Z2M_2_445!$C:$C,$D175)/1000,1)-K175</f>
        <v>0</v>
      </c>
      <c r="Z175" s="87" t="e">
        <f>IF(LEFT(TEXT(D175,"0000"),1)=9,ROUND(SUMIFS(Z2M_2_445!$J:$J,Z2M_2_445!$E:$E,9102,Z2M_2_445!$C:$C,$D175)/1000,1)-L175,ROUND(SUMIFS(Z2M_2_445!$K:$K,Z2M_2_445!$E:$E,9102,Z2M_2_445!$C:$C,$D175)/1000,1)-L175)</f>
        <v>#N/A</v>
      </c>
      <c r="AA175" s="87"/>
      <c r="AB175" s="87"/>
      <c r="AC175" s="87">
        <f>ROUND(SUMIFS(Z2M_2_445!$I:$I,Z2M_2_445!$E:$E,9102,Z2M_2_445!$C:$C,$D175)/1000,1)-O175</f>
        <v>0</v>
      </c>
      <c r="AD175" s="87">
        <f>ROUND(SUMIFS(Z2M_2_445!$L:$L,Z2M_2_445!$E:$E,9102,Z2M_2_445!$C:$C,$D175)/1000,1)-P175</f>
        <v>0</v>
      </c>
    </row>
    <row r="176" spans="1:30" hidden="1" x14ac:dyDescent="0.3">
      <c r="A176" s="94">
        <f t="shared" si="34"/>
        <v>11</v>
      </c>
      <c r="B176" s="94" t="b">
        <f>ISERROR(VLOOKUP(D176,КПКВ00!A:B,1,FALSE))</f>
        <v>1</v>
      </c>
      <c r="C176" s="94">
        <f t="shared" si="35"/>
        <v>0</v>
      </c>
      <c r="D176" s="94" t="e">
        <f>INDEX(КПКВ_2!D:E,A176,1)</f>
        <v>#N/A</v>
      </c>
      <c r="E176" s="97" t="e">
        <f>INDEX(КПКВ_2!D:E,A176,2)</f>
        <v>#N/A</v>
      </c>
      <c r="F176" s="98" t="e">
        <f t="shared" si="36"/>
        <v>#N/A</v>
      </c>
      <c r="G176" s="99">
        <f t="shared" si="37"/>
        <v>0</v>
      </c>
      <c r="H176" s="100">
        <f>ROUND(SUMIF(зф!$C:$C,$D176,зф!$E:$E)/1000,1)</f>
        <v>0</v>
      </c>
      <c r="I176" s="100">
        <f>ROUND(SUMIF(сф!$C:$C,$D176,сф!$E:$E)/1000,1)</f>
        <v>0</v>
      </c>
      <c r="J176" s="99">
        <f t="shared" si="38"/>
        <v>0</v>
      </c>
      <c r="K176" s="100">
        <f>ROUND(SUMIF(зф!$C:$C,$D176,зф!$F:$F)/1000,1)</f>
        <v>0</v>
      </c>
      <c r="L176" s="100">
        <f>ROUND(SUMIF(сф!$C:$C,$D176,сф!$F:$F)/1000,1)</f>
        <v>0</v>
      </c>
      <c r="M176" s="99">
        <f>ROUND(SUMIF(зф!$C:$C,$D176,зф!$G:$G)/1000,1)</f>
        <v>0</v>
      </c>
      <c r="N176" s="99">
        <f t="shared" si="39"/>
        <v>0</v>
      </c>
      <c r="O176" s="100">
        <f>ROUND(SUMIF(зф!$C:$C,$D176,зф!$J:$J)/1000,1)</f>
        <v>0</v>
      </c>
      <c r="P176" s="100">
        <f>ROUND(SUMIF(сф!$C:$C,$D176,сф!$J:$J)/1000,1)</f>
        <v>0</v>
      </c>
      <c r="Q176" s="101">
        <f t="shared" si="31"/>
        <v>0</v>
      </c>
      <c r="R176" s="101">
        <f t="shared" si="32"/>
        <v>0</v>
      </c>
      <c r="S176" s="101">
        <f t="shared" si="33"/>
        <v>0</v>
      </c>
      <c r="T176" s="107">
        <f t="shared" si="24"/>
        <v>0</v>
      </c>
      <c r="Y176" s="87">
        <f>ROUND(SUMIFS(Z2M_2_445!$G:$G,Z2M_2_445!$E:$E,9102,Z2M_2_445!$C:$C,$D176)/1000,1)-K176</f>
        <v>0</v>
      </c>
      <c r="Z176" s="87" t="e">
        <f>IF(LEFT(TEXT(D176,"0000"),1)=9,ROUND(SUMIFS(Z2M_2_445!$J:$J,Z2M_2_445!$E:$E,9102,Z2M_2_445!$C:$C,$D176)/1000,1)-L176,ROUND(SUMIFS(Z2M_2_445!$K:$K,Z2M_2_445!$E:$E,9102,Z2M_2_445!$C:$C,$D176)/1000,1)-L176)</f>
        <v>#N/A</v>
      </c>
      <c r="AA176" s="87"/>
      <c r="AB176" s="87"/>
      <c r="AC176" s="87">
        <f>ROUND(SUMIFS(Z2M_2_445!$I:$I,Z2M_2_445!$E:$E,9102,Z2M_2_445!$C:$C,$D176)/1000,1)-O176</f>
        <v>0</v>
      </c>
      <c r="AD176" s="87">
        <f>ROUND(SUMIFS(Z2M_2_445!$L:$L,Z2M_2_445!$E:$E,9102,Z2M_2_445!$C:$C,$D176)/1000,1)-P176</f>
        <v>0</v>
      </c>
    </row>
    <row r="177" spans="1:30" hidden="1" x14ac:dyDescent="0.3">
      <c r="A177" s="94">
        <f t="shared" si="34"/>
        <v>12</v>
      </c>
      <c r="B177" s="94" t="b">
        <f>ISERROR(VLOOKUP(D177,КПКВ00!A:B,1,FALSE))</f>
        <v>1</v>
      </c>
      <c r="C177" s="94">
        <f t="shared" si="35"/>
        <v>0</v>
      </c>
      <c r="D177" s="94" t="e">
        <f>INDEX(КПКВ_2!D:E,A177,1)</f>
        <v>#N/A</v>
      </c>
      <c r="E177" s="97" t="e">
        <f>INDEX(КПКВ_2!D:E,A177,2)</f>
        <v>#N/A</v>
      </c>
      <c r="F177" s="98" t="e">
        <f t="shared" si="36"/>
        <v>#N/A</v>
      </c>
      <c r="G177" s="99">
        <f t="shared" si="37"/>
        <v>0</v>
      </c>
      <c r="H177" s="100">
        <f>ROUND(SUMIF(зф!$C:$C,$D177,зф!$E:$E)/1000,1)</f>
        <v>0</v>
      </c>
      <c r="I177" s="100">
        <f>ROUND(SUMIF(сф!$C:$C,$D177,сф!$E:$E)/1000,1)</f>
        <v>0</v>
      </c>
      <c r="J177" s="99">
        <f t="shared" si="38"/>
        <v>0</v>
      </c>
      <c r="K177" s="100">
        <f>ROUND(SUMIF(зф!$C:$C,$D177,зф!$F:$F)/1000,1)</f>
        <v>0</v>
      </c>
      <c r="L177" s="100">
        <f>ROUND(SUMIF(сф!$C:$C,$D177,сф!$F:$F)/1000,1)</f>
        <v>0</v>
      </c>
      <c r="M177" s="99">
        <f>ROUND(SUMIF(зф!$C:$C,$D177,зф!$G:$G)/1000,1)</f>
        <v>0</v>
      </c>
      <c r="N177" s="99">
        <f t="shared" si="39"/>
        <v>0</v>
      </c>
      <c r="O177" s="100">
        <f>ROUND(SUMIF(зф!$C:$C,$D177,зф!$J:$J)/1000,1)</f>
        <v>0</v>
      </c>
      <c r="P177" s="100">
        <f>ROUND(SUMIF(сф!$C:$C,$D177,сф!$J:$J)/1000,1)</f>
        <v>0</v>
      </c>
      <c r="Q177" s="101">
        <f t="shared" si="31"/>
        <v>0</v>
      </c>
      <c r="R177" s="101">
        <f t="shared" si="32"/>
        <v>0</v>
      </c>
      <c r="S177" s="101">
        <f t="shared" si="33"/>
        <v>0</v>
      </c>
      <c r="T177" s="107">
        <f t="shared" si="24"/>
        <v>0</v>
      </c>
      <c r="Y177" s="87">
        <f>ROUND(SUMIFS(Z2M_2_445!$G:$G,Z2M_2_445!$E:$E,9102,Z2M_2_445!$C:$C,$D177)/1000,1)-K177</f>
        <v>0</v>
      </c>
      <c r="Z177" s="87" t="e">
        <f>IF(LEFT(TEXT(D177,"0000"),1)=9,ROUND(SUMIFS(Z2M_2_445!$J:$J,Z2M_2_445!$E:$E,9102,Z2M_2_445!$C:$C,$D177)/1000,1)-L177,ROUND(SUMIFS(Z2M_2_445!$K:$K,Z2M_2_445!$E:$E,9102,Z2M_2_445!$C:$C,$D177)/1000,1)-L177)</f>
        <v>#N/A</v>
      </c>
      <c r="AA177" s="87"/>
      <c r="AB177" s="87"/>
      <c r="AC177" s="87">
        <f>ROUND(SUMIFS(Z2M_2_445!$I:$I,Z2M_2_445!$E:$E,9102,Z2M_2_445!$C:$C,$D177)/1000,1)-O177</f>
        <v>0</v>
      </c>
      <c r="AD177" s="87">
        <f>ROUND(SUMIFS(Z2M_2_445!$L:$L,Z2M_2_445!$E:$E,9102,Z2M_2_445!$C:$C,$D177)/1000,1)-P177</f>
        <v>0</v>
      </c>
    </row>
    <row r="178" spans="1:30" hidden="1" x14ac:dyDescent="0.3">
      <c r="A178" s="94">
        <f t="shared" si="34"/>
        <v>13</v>
      </c>
      <c r="B178" s="94" t="b">
        <f>ISERROR(VLOOKUP(D178,КПКВ00!A:B,1,FALSE))</f>
        <v>1</v>
      </c>
      <c r="C178" s="94">
        <f t="shared" si="35"/>
        <v>0</v>
      </c>
      <c r="D178" s="94" t="e">
        <f>INDEX(КПКВ_2!D:E,A178,1)</f>
        <v>#N/A</v>
      </c>
      <c r="E178" s="97" t="e">
        <f>INDEX(КПКВ_2!D:E,A178,2)</f>
        <v>#N/A</v>
      </c>
      <c r="F178" s="98" t="e">
        <f t="shared" si="36"/>
        <v>#N/A</v>
      </c>
      <c r="G178" s="99">
        <f t="shared" si="37"/>
        <v>0</v>
      </c>
      <c r="H178" s="100">
        <f>ROUND(SUMIF(зф!$C:$C,$D178,зф!$E:$E)/1000,1)</f>
        <v>0</v>
      </c>
      <c r="I178" s="100">
        <f>ROUND(SUMIF(сф!$C:$C,$D178,сф!$E:$E)/1000,1)</f>
        <v>0</v>
      </c>
      <c r="J178" s="99">
        <f t="shared" si="38"/>
        <v>0</v>
      </c>
      <c r="K178" s="100">
        <f>ROUND(SUMIF(зф!$C:$C,$D178,зф!$F:$F)/1000,1)</f>
        <v>0</v>
      </c>
      <c r="L178" s="100">
        <f>ROUND(SUMIF(сф!$C:$C,$D178,сф!$F:$F)/1000,1)</f>
        <v>0</v>
      </c>
      <c r="M178" s="99">
        <f>ROUND(SUMIF(зф!$C:$C,$D178,зф!$G:$G)/1000,1)</f>
        <v>0</v>
      </c>
      <c r="N178" s="99">
        <f t="shared" si="39"/>
        <v>0</v>
      </c>
      <c r="O178" s="100">
        <f>ROUND(SUMIF(зф!$C:$C,$D178,зф!$J:$J)/1000,1)</f>
        <v>0</v>
      </c>
      <c r="P178" s="100">
        <f>ROUND(SUMIF(сф!$C:$C,$D178,сф!$J:$J)/1000,1)</f>
        <v>0</v>
      </c>
      <c r="Q178" s="101">
        <f t="shared" si="31"/>
        <v>0</v>
      </c>
      <c r="R178" s="101">
        <f t="shared" si="32"/>
        <v>0</v>
      </c>
      <c r="S178" s="101">
        <f t="shared" si="33"/>
        <v>0</v>
      </c>
      <c r="T178" s="107">
        <f t="shared" si="24"/>
        <v>0</v>
      </c>
      <c r="Y178" s="87">
        <f>ROUND(SUMIFS(Z2M_2_445!$G:$G,Z2M_2_445!$E:$E,9102,Z2M_2_445!$C:$C,$D178)/1000,1)-K178</f>
        <v>0</v>
      </c>
      <c r="Z178" s="87" t="e">
        <f>IF(LEFT(TEXT(D178,"0000"),1)=9,ROUND(SUMIFS(Z2M_2_445!$J:$J,Z2M_2_445!$E:$E,9102,Z2M_2_445!$C:$C,$D178)/1000,1)-L178,ROUND(SUMIFS(Z2M_2_445!$K:$K,Z2M_2_445!$E:$E,9102,Z2M_2_445!$C:$C,$D178)/1000,1)-L178)</f>
        <v>#N/A</v>
      </c>
      <c r="AA178" s="87"/>
      <c r="AB178" s="87"/>
      <c r="AC178" s="87">
        <f>ROUND(SUMIFS(Z2M_2_445!$I:$I,Z2M_2_445!$E:$E,9102,Z2M_2_445!$C:$C,$D178)/1000,1)-O178</f>
        <v>0</v>
      </c>
      <c r="AD178" s="87">
        <f>ROUND(SUMIFS(Z2M_2_445!$L:$L,Z2M_2_445!$E:$E,9102,Z2M_2_445!$C:$C,$D178)/1000,1)-P178</f>
        <v>0</v>
      </c>
    </row>
    <row r="179" spans="1:30" hidden="1" x14ac:dyDescent="0.3">
      <c r="A179" s="94">
        <f t="shared" si="34"/>
        <v>14</v>
      </c>
      <c r="B179" s="94" t="b">
        <f>ISERROR(VLOOKUP(D179,КПКВ00!A:B,1,FALSE))</f>
        <v>1</v>
      </c>
      <c r="C179" s="94">
        <f t="shared" si="35"/>
        <v>0</v>
      </c>
      <c r="D179" s="94" t="e">
        <f>INDEX(КПКВ_2!D:E,A179,1)</f>
        <v>#N/A</v>
      </c>
      <c r="E179" s="97" t="e">
        <f>INDEX(КПКВ_2!D:E,A179,2)</f>
        <v>#N/A</v>
      </c>
      <c r="F179" s="98" t="e">
        <f t="shared" si="36"/>
        <v>#N/A</v>
      </c>
      <c r="G179" s="99">
        <f t="shared" si="37"/>
        <v>0</v>
      </c>
      <c r="H179" s="100">
        <f>ROUND(SUMIF(зф!$C:$C,$D179,зф!$E:$E)/1000,1)</f>
        <v>0</v>
      </c>
      <c r="I179" s="100">
        <f>ROUND(SUMIF(сф!$C:$C,$D179,сф!$E:$E)/1000,1)</f>
        <v>0</v>
      </c>
      <c r="J179" s="99">
        <f t="shared" si="38"/>
        <v>0</v>
      </c>
      <c r="K179" s="100">
        <f>ROUND(SUMIF(зф!$C:$C,$D179,зф!$F:$F)/1000,1)</f>
        <v>0</v>
      </c>
      <c r="L179" s="100">
        <f>ROUND(SUMIF(сф!$C:$C,$D179,сф!$F:$F)/1000,1)</f>
        <v>0</v>
      </c>
      <c r="M179" s="99">
        <f>ROUND(SUMIF(зф!$C:$C,$D179,зф!$G:$G)/1000,1)</f>
        <v>0</v>
      </c>
      <c r="N179" s="99">
        <f t="shared" si="39"/>
        <v>0</v>
      </c>
      <c r="O179" s="100">
        <f>ROUND(SUMIF(зф!$C:$C,$D179,зф!$J:$J)/1000,1)</f>
        <v>0</v>
      </c>
      <c r="P179" s="100">
        <f>ROUND(SUMIF(сф!$C:$C,$D179,сф!$J:$J)/1000,1)</f>
        <v>0</v>
      </c>
      <c r="Q179" s="101">
        <f t="shared" si="31"/>
        <v>0</v>
      </c>
      <c r="R179" s="101">
        <f t="shared" si="32"/>
        <v>0</v>
      </c>
      <c r="S179" s="101">
        <f t="shared" si="33"/>
        <v>0</v>
      </c>
      <c r="T179" s="107">
        <f t="shared" si="24"/>
        <v>0</v>
      </c>
      <c r="Y179" s="87">
        <f>ROUND(SUMIFS(Z2M_2_445!$G:$G,Z2M_2_445!$E:$E,9102,Z2M_2_445!$C:$C,$D179)/1000,1)-K179</f>
        <v>0</v>
      </c>
      <c r="Z179" s="87" t="e">
        <f>IF(LEFT(TEXT(D179,"0000"),1)=9,ROUND(SUMIFS(Z2M_2_445!$J:$J,Z2M_2_445!$E:$E,9102,Z2M_2_445!$C:$C,$D179)/1000,1)-L179,ROUND(SUMIFS(Z2M_2_445!$K:$K,Z2M_2_445!$E:$E,9102,Z2M_2_445!$C:$C,$D179)/1000,1)-L179)</f>
        <v>#N/A</v>
      </c>
      <c r="AA179" s="87"/>
      <c r="AB179" s="87"/>
      <c r="AC179" s="87">
        <f>ROUND(SUMIFS(Z2M_2_445!$I:$I,Z2M_2_445!$E:$E,9102,Z2M_2_445!$C:$C,$D179)/1000,1)-O179</f>
        <v>0</v>
      </c>
      <c r="AD179" s="87">
        <f>ROUND(SUMIFS(Z2M_2_445!$L:$L,Z2M_2_445!$E:$E,9102,Z2M_2_445!$C:$C,$D179)/1000,1)-P179</f>
        <v>0</v>
      </c>
    </row>
    <row r="180" spans="1:30" hidden="1" x14ac:dyDescent="0.3">
      <c r="A180" s="94">
        <f t="shared" si="34"/>
        <v>15</v>
      </c>
      <c r="B180" s="94" t="b">
        <f>ISERROR(VLOOKUP(D180,КПКВ00!A:B,1,FALSE))</f>
        <v>1</v>
      </c>
      <c r="C180" s="94">
        <f t="shared" si="35"/>
        <v>0</v>
      </c>
      <c r="D180" s="94" t="e">
        <f>INDEX(КПКВ_2!D:E,A180,1)</f>
        <v>#N/A</v>
      </c>
      <c r="E180" s="97" t="e">
        <f>INDEX(КПКВ_2!D:E,A180,2)</f>
        <v>#N/A</v>
      </c>
      <c r="F180" s="98" t="e">
        <f t="shared" si="36"/>
        <v>#N/A</v>
      </c>
      <c r="G180" s="99">
        <f t="shared" si="37"/>
        <v>0</v>
      </c>
      <c r="H180" s="100">
        <f>ROUND(SUMIF(зф!$C:$C,$D180,зф!$E:$E)/1000,1)</f>
        <v>0</v>
      </c>
      <c r="I180" s="100">
        <f>ROUND(SUMIF(сф!$C:$C,$D180,сф!$E:$E)/1000,1)</f>
        <v>0</v>
      </c>
      <c r="J180" s="99">
        <f t="shared" si="38"/>
        <v>0</v>
      </c>
      <c r="K180" s="100">
        <f>ROUND(SUMIF(зф!$C:$C,$D180,зф!$F:$F)/1000,1)</f>
        <v>0</v>
      </c>
      <c r="L180" s="100">
        <f>ROUND(SUMIF(сф!$C:$C,$D180,сф!$F:$F)/1000,1)</f>
        <v>0</v>
      </c>
      <c r="M180" s="99">
        <f>ROUND(SUMIF(зф!$C:$C,$D180,зф!$G:$G)/1000,1)</f>
        <v>0</v>
      </c>
      <c r="N180" s="99">
        <f t="shared" si="39"/>
        <v>0</v>
      </c>
      <c r="O180" s="100">
        <f>ROUND(SUMIF(зф!$C:$C,$D180,зф!$J:$J)/1000,1)</f>
        <v>0</v>
      </c>
      <c r="P180" s="100">
        <f>ROUND(SUMIF(сф!$C:$C,$D180,сф!$J:$J)/1000,1)</f>
        <v>0</v>
      </c>
      <c r="Q180" s="101">
        <f t="shared" si="31"/>
        <v>0</v>
      </c>
      <c r="R180" s="101">
        <f t="shared" si="32"/>
        <v>0</v>
      </c>
      <c r="S180" s="101">
        <f t="shared" si="33"/>
        <v>0</v>
      </c>
      <c r="T180" s="107">
        <f t="shared" si="24"/>
        <v>0</v>
      </c>
      <c r="Y180" s="87">
        <f>ROUND(SUMIFS(Z2M_2_445!$G:$G,Z2M_2_445!$E:$E,9102,Z2M_2_445!$C:$C,$D180)/1000,1)-K180</f>
        <v>0</v>
      </c>
      <c r="Z180" s="87" t="e">
        <f>IF(LEFT(TEXT(D180,"0000"),1)=9,ROUND(SUMIFS(Z2M_2_445!$J:$J,Z2M_2_445!$E:$E,9102,Z2M_2_445!$C:$C,$D180)/1000,1)-L180,ROUND(SUMIFS(Z2M_2_445!$K:$K,Z2M_2_445!$E:$E,9102,Z2M_2_445!$C:$C,$D180)/1000,1)-L180)</f>
        <v>#N/A</v>
      </c>
      <c r="AA180" s="87"/>
      <c r="AB180" s="87"/>
      <c r="AC180" s="87">
        <f>ROUND(SUMIFS(Z2M_2_445!$I:$I,Z2M_2_445!$E:$E,9102,Z2M_2_445!$C:$C,$D180)/1000,1)-O180</f>
        <v>0</v>
      </c>
      <c r="AD180" s="87">
        <f>ROUND(SUMIFS(Z2M_2_445!$L:$L,Z2M_2_445!$E:$E,9102,Z2M_2_445!$C:$C,$D180)/1000,1)-P180</f>
        <v>0</v>
      </c>
    </row>
    <row r="181" spans="1:30" hidden="1" x14ac:dyDescent="0.3">
      <c r="A181" s="94">
        <f t="shared" si="34"/>
        <v>16</v>
      </c>
      <c r="B181" s="94" t="b">
        <f>ISERROR(VLOOKUP(D181,КПКВ00!A:B,1,FALSE))</f>
        <v>1</v>
      </c>
      <c r="C181" s="94">
        <f t="shared" si="35"/>
        <v>0</v>
      </c>
      <c r="D181" s="94" t="e">
        <f>INDEX(КПКВ_2!D:E,A181,1)</f>
        <v>#N/A</v>
      </c>
      <c r="E181" s="97" t="e">
        <f>INDEX(КПКВ_2!D:E,A181,2)</f>
        <v>#N/A</v>
      </c>
      <c r="F181" s="98" t="e">
        <f t="shared" si="36"/>
        <v>#N/A</v>
      </c>
      <c r="G181" s="99">
        <f t="shared" si="37"/>
        <v>0</v>
      </c>
      <c r="H181" s="100">
        <f>ROUND(SUMIF(зф!$C:$C,$D181,зф!$E:$E)/1000,1)</f>
        <v>0</v>
      </c>
      <c r="I181" s="100">
        <f>ROUND(SUMIF(сф!$C:$C,$D181,сф!$E:$E)/1000,1)</f>
        <v>0</v>
      </c>
      <c r="J181" s="99">
        <f t="shared" si="38"/>
        <v>0</v>
      </c>
      <c r="K181" s="100">
        <f>ROUND(SUMIF(зф!$C:$C,$D181,зф!$F:$F)/1000,1)</f>
        <v>0</v>
      </c>
      <c r="L181" s="100">
        <f>ROUND(SUMIF(сф!$C:$C,$D181,сф!$F:$F)/1000,1)</f>
        <v>0</v>
      </c>
      <c r="M181" s="99">
        <f>ROUND(SUMIF(зф!$C:$C,$D181,зф!$G:$G)/1000,1)</f>
        <v>0</v>
      </c>
      <c r="N181" s="99">
        <f t="shared" si="39"/>
        <v>0</v>
      </c>
      <c r="O181" s="100">
        <f>ROUND(SUMIF(зф!$C:$C,$D181,зф!$J:$J)/1000,1)</f>
        <v>0</v>
      </c>
      <c r="P181" s="100">
        <f>ROUND(SUMIF(сф!$C:$C,$D181,сф!$J:$J)/1000,1)</f>
        <v>0</v>
      </c>
      <c r="Q181" s="101">
        <f t="shared" si="31"/>
        <v>0</v>
      </c>
      <c r="R181" s="101">
        <f t="shared" si="32"/>
        <v>0</v>
      </c>
      <c r="S181" s="101">
        <f t="shared" si="33"/>
        <v>0</v>
      </c>
      <c r="T181" s="107">
        <f t="shared" si="24"/>
        <v>0</v>
      </c>
      <c r="Y181" s="87">
        <f>ROUND(SUMIFS(Z2M_2_445!$G:$G,Z2M_2_445!$E:$E,9102,Z2M_2_445!$C:$C,$D181)/1000,1)-K181</f>
        <v>0</v>
      </c>
      <c r="Z181" s="87" t="e">
        <f>IF(LEFT(TEXT(D181,"0000"),1)=9,ROUND(SUMIFS(Z2M_2_445!$J:$J,Z2M_2_445!$E:$E,9102,Z2M_2_445!$C:$C,$D181)/1000,1)-L181,ROUND(SUMIFS(Z2M_2_445!$K:$K,Z2M_2_445!$E:$E,9102,Z2M_2_445!$C:$C,$D181)/1000,1)-L181)</f>
        <v>#N/A</v>
      </c>
      <c r="AA181" s="87"/>
      <c r="AB181" s="87"/>
      <c r="AC181" s="87">
        <f>ROUND(SUMIFS(Z2M_2_445!$I:$I,Z2M_2_445!$E:$E,9102,Z2M_2_445!$C:$C,$D181)/1000,1)-O181</f>
        <v>0</v>
      </c>
      <c r="AD181" s="87">
        <f>ROUND(SUMIFS(Z2M_2_445!$L:$L,Z2M_2_445!$E:$E,9102,Z2M_2_445!$C:$C,$D181)/1000,1)-P181</f>
        <v>0</v>
      </c>
    </row>
    <row r="182" spans="1:30" hidden="1" x14ac:dyDescent="0.3">
      <c r="A182" s="94">
        <f t="shared" si="34"/>
        <v>17</v>
      </c>
      <c r="B182" s="94" t="b">
        <f>ISERROR(VLOOKUP(D182,КПКВ00!A:B,1,FALSE))</f>
        <v>1</v>
      </c>
      <c r="C182" s="94">
        <f t="shared" si="35"/>
        <v>0</v>
      </c>
      <c r="D182" s="94" t="e">
        <f>INDEX(КПКВ_2!D:E,A182,1)</f>
        <v>#N/A</v>
      </c>
      <c r="E182" s="97" t="e">
        <f>INDEX(КПКВ_2!D:E,A182,2)</f>
        <v>#N/A</v>
      </c>
      <c r="F182" s="98" t="e">
        <f t="shared" si="36"/>
        <v>#N/A</v>
      </c>
      <c r="G182" s="99">
        <f t="shared" si="37"/>
        <v>0</v>
      </c>
      <c r="H182" s="100">
        <f>ROUND(SUMIF(зф!$C:$C,$D182,зф!$E:$E)/1000,1)</f>
        <v>0</v>
      </c>
      <c r="I182" s="100">
        <f>ROUND(SUMIF(сф!$C:$C,$D182,сф!$E:$E)/1000,1)</f>
        <v>0</v>
      </c>
      <c r="J182" s="99">
        <f t="shared" si="38"/>
        <v>0</v>
      </c>
      <c r="K182" s="100">
        <f>ROUND(SUMIF(зф!$C:$C,$D182,зф!$F:$F)/1000,1)</f>
        <v>0</v>
      </c>
      <c r="L182" s="100">
        <f>ROUND(SUMIF(сф!$C:$C,$D182,сф!$F:$F)/1000,1)</f>
        <v>0</v>
      </c>
      <c r="M182" s="99">
        <f>ROUND(SUMIF(зф!$C:$C,$D182,зф!$G:$G)/1000,1)</f>
        <v>0</v>
      </c>
      <c r="N182" s="99">
        <f t="shared" si="39"/>
        <v>0</v>
      </c>
      <c r="O182" s="100">
        <f>ROUND(SUMIF(зф!$C:$C,$D182,зф!$J:$J)/1000,1)</f>
        <v>0</v>
      </c>
      <c r="P182" s="100">
        <f>ROUND(SUMIF(сф!$C:$C,$D182,сф!$J:$J)/1000,1)</f>
        <v>0</v>
      </c>
      <c r="Q182" s="101">
        <f t="shared" si="31"/>
        <v>0</v>
      </c>
      <c r="R182" s="101">
        <f t="shared" si="32"/>
        <v>0</v>
      </c>
      <c r="S182" s="101">
        <f t="shared" si="33"/>
        <v>0</v>
      </c>
      <c r="T182" s="107">
        <f t="shared" si="24"/>
        <v>0</v>
      </c>
      <c r="Y182" s="87">
        <f>ROUND(SUMIFS(Z2M_2_445!$G:$G,Z2M_2_445!$E:$E,9102,Z2M_2_445!$C:$C,$D182)/1000,1)-K182</f>
        <v>0</v>
      </c>
      <c r="Z182" s="87" t="e">
        <f>IF(LEFT(TEXT(D182,"0000"),1)=9,ROUND(SUMIFS(Z2M_2_445!$J:$J,Z2M_2_445!$E:$E,9102,Z2M_2_445!$C:$C,$D182)/1000,1)-L182,ROUND(SUMIFS(Z2M_2_445!$K:$K,Z2M_2_445!$E:$E,9102,Z2M_2_445!$C:$C,$D182)/1000,1)-L182)</f>
        <v>#N/A</v>
      </c>
      <c r="AA182" s="87"/>
      <c r="AB182" s="87"/>
      <c r="AC182" s="87">
        <f>ROUND(SUMIFS(Z2M_2_445!$I:$I,Z2M_2_445!$E:$E,9102,Z2M_2_445!$C:$C,$D182)/1000,1)-O182</f>
        <v>0</v>
      </c>
      <c r="AD182" s="87">
        <f>ROUND(SUMIFS(Z2M_2_445!$L:$L,Z2M_2_445!$E:$E,9102,Z2M_2_445!$C:$C,$D182)/1000,1)-P182</f>
        <v>0</v>
      </c>
    </row>
    <row r="183" spans="1:30" hidden="1" x14ac:dyDescent="0.3">
      <c r="A183" s="94">
        <f t="shared" si="34"/>
        <v>18</v>
      </c>
      <c r="B183" s="94" t="b">
        <f>ISERROR(VLOOKUP(D183,КПКВ00!A:B,1,FALSE))</f>
        <v>1</v>
      </c>
      <c r="C183" s="94">
        <f t="shared" si="35"/>
        <v>0</v>
      </c>
      <c r="D183" s="94" t="e">
        <f>INDEX(КПКВ_2!D:E,A183,1)</f>
        <v>#N/A</v>
      </c>
      <c r="E183" s="97" t="e">
        <f>INDEX(КПКВ_2!D:E,A183,2)</f>
        <v>#N/A</v>
      </c>
      <c r="F183" s="98" t="e">
        <f t="shared" si="36"/>
        <v>#N/A</v>
      </c>
      <c r="G183" s="99">
        <f t="shared" si="37"/>
        <v>0</v>
      </c>
      <c r="H183" s="100">
        <f>ROUND(SUMIF(зф!$C:$C,$D183,зф!$E:$E)/1000,1)</f>
        <v>0</v>
      </c>
      <c r="I183" s="100">
        <f>ROUND(SUMIF(сф!$C:$C,$D183,сф!$E:$E)/1000,1)</f>
        <v>0</v>
      </c>
      <c r="J183" s="99">
        <f t="shared" si="38"/>
        <v>0</v>
      </c>
      <c r="K183" s="100">
        <f>ROUND(SUMIF(зф!$C:$C,$D183,зф!$F:$F)/1000,1)</f>
        <v>0</v>
      </c>
      <c r="L183" s="100">
        <f>ROUND(SUMIF(сф!$C:$C,$D183,сф!$F:$F)/1000,1)</f>
        <v>0</v>
      </c>
      <c r="M183" s="99">
        <f>ROUND(SUMIF(зф!$C:$C,$D183,зф!$G:$G)/1000,1)</f>
        <v>0</v>
      </c>
      <c r="N183" s="99">
        <f t="shared" si="39"/>
        <v>0</v>
      </c>
      <c r="O183" s="100">
        <f>ROUND(SUMIF(зф!$C:$C,$D183,зф!$J:$J)/1000,1)</f>
        <v>0</v>
      </c>
      <c r="P183" s="100">
        <f>ROUND(SUMIF(сф!$C:$C,$D183,сф!$J:$J)/1000,1)</f>
        <v>0</v>
      </c>
      <c r="Q183" s="101">
        <f t="shared" si="31"/>
        <v>0</v>
      </c>
      <c r="R183" s="101">
        <f t="shared" si="32"/>
        <v>0</v>
      </c>
      <c r="S183" s="101">
        <f t="shared" si="33"/>
        <v>0</v>
      </c>
      <c r="T183" s="107">
        <f t="shared" si="24"/>
        <v>0</v>
      </c>
      <c r="Y183" s="87">
        <f>ROUND(SUMIFS(Z2M_2_445!$G:$G,Z2M_2_445!$E:$E,9102,Z2M_2_445!$C:$C,$D183)/1000,1)-K183</f>
        <v>0</v>
      </c>
      <c r="Z183" s="87" t="e">
        <f>IF(LEFT(TEXT(D183,"0000"),1)=9,ROUND(SUMIFS(Z2M_2_445!$J:$J,Z2M_2_445!$E:$E,9102,Z2M_2_445!$C:$C,$D183)/1000,1)-L183,ROUND(SUMIFS(Z2M_2_445!$K:$K,Z2M_2_445!$E:$E,9102,Z2M_2_445!$C:$C,$D183)/1000,1)-L183)</f>
        <v>#N/A</v>
      </c>
      <c r="AA183" s="87"/>
      <c r="AB183" s="87"/>
      <c r="AC183" s="87">
        <f>ROUND(SUMIFS(Z2M_2_445!$I:$I,Z2M_2_445!$E:$E,9102,Z2M_2_445!$C:$C,$D183)/1000,1)-O183</f>
        <v>0</v>
      </c>
      <c r="AD183" s="87">
        <f>ROUND(SUMIFS(Z2M_2_445!$L:$L,Z2M_2_445!$E:$E,9102,Z2M_2_445!$C:$C,$D183)/1000,1)-P183</f>
        <v>0</v>
      </c>
    </row>
    <row r="184" spans="1:30" hidden="1" x14ac:dyDescent="0.3">
      <c r="A184" s="94">
        <f t="shared" si="34"/>
        <v>19</v>
      </c>
      <c r="B184" s="94" t="b">
        <f>ISERROR(VLOOKUP(D184,КПКВ00!A:B,1,FALSE))</f>
        <v>1</v>
      </c>
      <c r="C184" s="94">
        <f t="shared" si="35"/>
        <v>0</v>
      </c>
      <c r="D184" s="94" t="e">
        <f>INDEX(КПКВ_2!D:E,A184,1)</f>
        <v>#N/A</v>
      </c>
      <c r="E184" s="97" t="e">
        <f>INDEX(КПКВ_2!D:E,A184,2)</f>
        <v>#N/A</v>
      </c>
      <c r="F184" s="98" t="e">
        <f t="shared" si="36"/>
        <v>#N/A</v>
      </c>
      <c r="G184" s="99">
        <f t="shared" si="37"/>
        <v>0</v>
      </c>
      <c r="H184" s="100">
        <f>ROUND(SUMIF(зф!$C:$C,$D184,зф!$E:$E)/1000,1)</f>
        <v>0</v>
      </c>
      <c r="I184" s="100">
        <f>ROUND(SUMIF(сф!$C:$C,$D184,сф!$E:$E)/1000,1)</f>
        <v>0</v>
      </c>
      <c r="J184" s="99">
        <f t="shared" si="38"/>
        <v>0</v>
      </c>
      <c r="K184" s="100">
        <f>ROUND(SUMIF(зф!$C:$C,$D184,зф!$F:$F)/1000,1)</f>
        <v>0</v>
      </c>
      <c r="L184" s="100">
        <f>ROUND(SUMIF(сф!$C:$C,$D184,сф!$F:$F)/1000,1)</f>
        <v>0</v>
      </c>
      <c r="M184" s="99">
        <f>ROUND(SUMIF(зф!$C:$C,$D184,зф!$G:$G)/1000,1)</f>
        <v>0</v>
      </c>
      <c r="N184" s="99">
        <f t="shared" si="39"/>
        <v>0</v>
      </c>
      <c r="O184" s="100">
        <f>ROUND(SUMIF(зф!$C:$C,$D184,зф!$J:$J)/1000,1)</f>
        <v>0</v>
      </c>
      <c r="P184" s="100">
        <f>ROUND(SUMIF(сф!$C:$C,$D184,сф!$J:$J)/1000,1)</f>
        <v>0</v>
      </c>
      <c r="Q184" s="101">
        <f t="shared" si="31"/>
        <v>0</v>
      </c>
      <c r="R184" s="101">
        <f t="shared" si="32"/>
        <v>0</v>
      </c>
      <c r="S184" s="101">
        <f t="shared" si="33"/>
        <v>0</v>
      </c>
      <c r="T184" s="107">
        <f t="shared" si="24"/>
        <v>0</v>
      </c>
      <c r="Y184" s="87">
        <f>ROUND(SUMIFS(Z2M_2_445!$G:$G,Z2M_2_445!$E:$E,9102,Z2M_2_445!$C:$C,$D184)/1000,1)-K184</f>
        <v>0</v>
      </c>
      <c r="Z184" s="87" t="e">
        <f>IF(LEFT(TEXT(D184,"0000"),1)=9,ROUND(SUMIFS(Z2M_2_445!$J:$J,Z2M_2_445!$E:$E,9102,Z2M_2_445!$C:$C,$D184)/1000,1)-L184,ROUND(SUMIFS(Z2M_2_445!$K:$K,Z2M_2_445!$E:$E,9102,Z2M_2_445!$C:$C,$D184)/1000,1)-L184)</f>
        <v>#N/A</v>
      </c>
      <c r="AA184" s="87"/>
      <c r="AB184" s="87"/>
      <c r="AC184" s="87">
        <f>ROUND(SUMIFS(Z2M_2_445!$I:$I,Z2M_2_445!$E:$E,9102,Z2M_2_445!$C:$C,$D184)/1000,1)-O184</f>
        <v>0</v>
      </c>
      <c r="AD184" s="87">
        <f>ROUND(SUMIFS(Z2M_2_445!$L:$L,Z2M_2_445!$E:$E,9102,Z2M_2_445!$C:$C,$D184)/1000,1)-P184</f>
        <v>0</v>
      </c>
    </row>
    <row r="185" spans="1:30" hidden="1" x14ac:dyDescent="0.3">
      <c r="A185" s="94">
        <f t="shared" si="34"/>
        <v>20</v>
      </c>
      <c r="B185" s="94" t="b">
        <f>ISERROR(VLOOKUP(D185,КПКВ00!A:B,1,FALSE))</f>
        <v>1</v>
      </c>
      <c r="C185" s="94">
        <f t="shared" si="35"/>
        <v>0</v>
      </c>
      <c r="D185" s="94" t="e">
        <f>INDEX(КПКВ_2!D:E,A185,1)</f>
        <v>#N/A</v>
      </c>
      <c r="E185" s="97" t="e">
        <f>INDEX(КПКВ_2!D:E,A185,2)</f>
        <v>#N/A</v>
      </c>
      <c r="F185" s="98" t="e">
        <f t="shared" si="36"/>
        <v>#N/A</v>
      </c>
      <c r="G185" s="99">
        <f t="shared" si="37"/>
        <v>0</v>
      </c>
      <c r="H185" s="100">
        <f>ROUND(SUMIF(зф!$C:$C,$D185,зф!$E:$E)/1000,1)</f>
        <v>0</v>
      </c>
      <c r="I185" s="100">
        <f>ROUND(SUMIF(сф!$C:$C,$D185,сф!$E:$E)/1000,1)</f>
        <v>0</v>
      </c>
      <c r="J185" s="99">
        <f t="shared" si="38"/>
        <v>0</v>
      </c>
      <c r="K185" s="100">
        <f>ROUND(SUMIF(зф!$C:$C,$D185,зф!$F:$F)/1000,1)</f>
        <v>0</v>
      </c>
      <c r="L185" s="100">
        <f>ROUND(SUMIF(сф!$C:$C,$D185,сф!$F:$F)/1000,1)</f>
        <v>0</v>
      </c>
      <c r="M185" s="99">
        <f>ROUND(SUMIF(зф!$C:$C,$D185,зф!$G:$G)/1000,1)</f>
        <v>0</v>
      </c>
      <c r="N185" s="99">
        <f t="shared" si="39"/>
        <v>0</v>
      </c>
      <c r="O185" s="100">
        <f>ROUND(SUMIF(зф!$C:$C,$D185,зф!$J:$J)/1000,1)</f>
        <v>0</v>
      </c>
      <c r="P185" s="100">
        <f>ROUND(SUMIF(сф!$C:$C,$D185,сф!$J:$J)/1000,1)</f>
        <v>0</v>
      </c>
      <c r="Q185" s="101">
        <f t="shared" si="31"/>
        <v>0</v>
      </c>
      <c r="R185" s="101">
        <f t="shared" si="32"/>
        <v>0</v>
      </c>
      <c r="S185" s="101">
        <f t="shared" si="33"/>
        <v>0</v>
      </c>
      <c r="T185" s="107">
        <f t="shared" si="24"/>
        <v>0</v>
      </c>
      <c r="Y185" s="87">
        <f>ROUND(SUMIFS(Z2M_2_445!$G:$G,Z2M_2_445!$E:$E,9102,Z2M_2_445!$C:$C,$D185)/1000,1)-K185</f>
        <v>0</v>
      </c>
      <c r="Z185" s="87" t="e">
        <f>IF(LEFT(TEXT(D185,"0000"),1)=9,ROUND(SUMIFS(Z2M_2_445!$J:$J,Z2M_2_445!$E:$E,9102,Z2M_2_445!$C:$C,$D185)/1000,1)-L185,ROUND(SUMIFS(Z2M_2_445!$K:$K,Z2M_2_445!$E:$E,9102,Z2M_2_445!$C:$C,$D185)/1000,1)-L185)</f>
        <v>#N/A</v>
      </c>
      <c r="AA185" s="87"/>
      <c r="AB185" s="87"/>
      <c r="AC185" s="87">
        <f>ROUND(SUMIFS(Z2M_2_445!$I:$I,Z2M_2_445!$E:$E,9102,Z2M_2_445!$C:$C,$D185)/1000,1)-O185</f>
        <v>0</v>
      </c>
      <c r="AD185" s="87">
        <f>ROUND(SUMIFS(Z2M_2_445!$L:$L,Z2M_2_445!$E:$E,9102,Z2M_2_445!$C:$C,$D185)/1000,1)-P185</f>
        <v>0</v>
      </c>
    </row>
    <row r="186" spans="1:30" hidden="1" x14ac:dyDescent="0.3">
      <c r="A186" s="94">
        <f t="shared" si="34"/>
        <v>21</v>
      </c>
      <c r="B186" s="94" t="b">
        <f>ISERROR(VLOOKUP(D186,КПКВ00!A:B,1,FALSE))</f>
        <v>1</v>
      </c>
      <c r="C186" s="94">
        <f t="shared" si="35"/>
        <v>0</v>
      </c>
      <c r="D186" s="94" t="e">
        <f>INDEX(КПКВ_2!D:E,A186,1)</f>
        <v>#N/A</v>
      </c>
      <c r="E186" s="97" t="e">
        <f>INDEX(КПКВ_2!D:E,A186,2)</f>
        <v>#N/A</v>
      </c>
      <c r="F186" s="98" t="e">
        <f t="shared" si="36"/>
        <v>#N/A</v>
      </c>
      <c r="G186" s="99">
        <f t="shared" si="37"/>
        <v>0</v>
      </c>
      <c r="H186" s="100">
        <f>ROUND(SUMIF(зф!$C:$C,$D186,зф!$E:$E)/1000,1)</f>
        <v>0</v>
      </c>
      <c r="I186" s="100">
        <f>ROUND(SUMIF(сф!$C:$C,$D186,сф!$E:$E)/1000,1)</f>
        <v>0</v>
      </c>
      <c r="J186" s="99">
        <f t="shared" si="38"/>
        <v>0</v>
      </c>
      <c r="K186" s="100">
        <f>ROUND(SUMIF(зф!$C:$C,$D186,зф!$F:$F)/1000,1)</f>
        <v>0</v>
      </c>
      <c r="L186" s="100">
        <f>ROUND(SUMIF(сф!$C:$C,$D186,сф!$F:$F)/1000,1)</f>
        <v>0</v>
      </c>
      <c r="M186" s="99">
        <f>ROUND(SUMIF(зф!$C:$C,$D186,зф!$G:$G)/1000,1)</f>
        <v>0</v>
      </c>
      <c r="N186" s="99">
        <f t="shared" si="39"/>
        <v>0</v>
      </c>
      <c r="O186" s="100">
        <f>ROUND(SUMIF(зф!$C:$C,$D186,зф!$J:$J)/1000,1)</f>
        <v>0</v>
      </c>
      <c r="P186" s="100">
        <f>ROUND(SUMIF(сф!$C:$C,$D186,сф!$J:$J)/1000,1)</f>
        <v>0</v>
      </c>
      <c r="Q186" s="101">
        <f t="shared" si="31"/>
        <v>0</v>
      </c>
      <c r="R186" s="101">
        <f t="shared" si="32"/>
        <v>0</v>
      </c>
      <c r="S186" s="101">
        <f t="shared" si="33"/>
        <v>0</v>
      </c>
      <c r="T186" s="107">
        <f t="shared" si="24"/>
        <v>0</v>
      </c>
      <c r="Y186" s="87">
        <f>ROUND(SUMIFS(Z2M_2_445!$G:$G,Z2M_2_445!$E:$E,9102,Z2M_2_445!$C:$C,$D186)/1000,1)-K186</f>
        <v>0</v>
      </c>
      <c r="Z186" s="87" t="e">
        <f>IF(LEFT(TEXT(D186,"0000"),1)=9,ROUND(SUMIFS(Z2M_2_445!$J:$J,Z2M_2_445!$E:$E,9102,Z2M_2_445!$C:$C,$D186)/1000,1)-L186,ROUND(SUMIFS(Z2M_2_445!$K:$K,Z2M_2_445!$E:$E,9102,Z2M_2_445!$C:$C,$D186)/1000,1)-L186)</f>
        <v>#N/A</v>
      </c>
      <c r="AA186" s="87"/>
      <c r="AB186" s="87"/>
      <c r="AC186" s="87">
        <f>ROUND(SUMIFS(Z2M_2_445!$I:$I,Z2M_2_445!$E:$E,9102,Z2M_2_445!$C:$C,$D186)/1000,1)-O186</f>
        <v>0</v>
      </c>
      <c r="AD186" s="87">
        <f>ROUND(SUMIFS(Z2M_2_445!$L:$L,Z2M_2_445!$E:$E,9102,Z2M_2_445!$C:$C,$D186)/1000,1)-P186</f>
        <v>0</v>
      </c>
    </row>
    <row r="187" spans="1:30" s="153" customFormat="1" ht="28.8" x14ac:dyDescent="0.3">
      <c r="E187" s="102" t="s">
        <v>169</v>
      </c>
      <c r="F187" s="103"/>
      <c r="G187" s="104">
        <f t="shared" ref="G187:G208" si="40">H187+I187</f>
        <v>176458.9</v>
      </c>
      <c r="H187" s="105">
        <f>SUM(H165:H186)</f>
        <v>170561.19999999998</v>
      </c>
      <c r="I187" s="105">
        <f>SUM(I165:I186)</f>
        <v>5897.7</v>
      </c>
      <c r="J187" s="104">
        <f>K187+L187</f>
        <v>202857.09999999998</v>
      </c>
      <c r="K187" s="105">
        <f>SUM(K165:K186)</f>
        <v>187136.59999999998</v>
      </c>
      <c r="L187" s="105">
        <f>SUM(L165:L186)</f>
        <v>15720.499999999998</v>
      </c>
      <c r="M187" s="105">
        <f>SUM(M165:M186)</f>
        <v>187136.5</v>
      </c>
      <c r="N187" s="104">
        <f>O187+P187</f>
        <v>191774.39999999997</v>
      </c>
      <c r="O187" s="105">
        <f>SUM(O165:O186)</f>
        <v>176993.29999999996</v>
      </c>
      <c r="P187" s="105">
        <f>SUM(P165:P186)</f>
        <v>14781.099999999999</v>
      </c>
      <c r="Q187" s="106">
        <f t="shared" ref="Q187:Q208" si="41">IF(J187=0,,N187/J187%)</f>
        <v>94.536696028879433</v>
      </c>
      <c r="R187" s="106">
        <f t="shared" ref="R187:R208" si="42">IF(M187=0,,O187/M187%)</f>
        <v>94.57978534385326</v>
      </c>
      <c r="S187" s="106">
        <f t="shared" ref="S187:S208" si="43">IF(L187=0,,P187/L187%)</f>
        <v>94.024363092776952</v>
      </c>
      <c r="T187" s="107">
        <f t="shared" si="24"/>
        <v>1329600.4408444657</v>
      </c>
      <c r="Y187" s="160">
        <f>ROUND(SUMIFS(Z2M_2_445!$G:$G,Z2M_2_445!$E:$E,9102,Z2M_2_445!$C:$C,$D187)/1000,1)-K187</f>
        <v>-187136.59999999998</v>
      </c>
      <c r="Z187" s="160">
        <f>IF(LEFT(TEXT(D187,"0000"),1)=9,ROUND(SUMIFS(Z2M_2_445!$J:$J,Z2M_2_445!$E:$E,9102,Z2M_2_445!$C:$C,$D187)/1000,1)-L187,ROUND(SUMIFS(Z2M_2_445!$K:$K,Z2M_2_445!$E:$E,9102,Z2M_2_445!$C:$C,$D187)/1000,1)-L187)</f>
        <v>-15720.499999999998</v>
      </c>
      <c r="AA187" s="160"/>
      <c r="AB187" s="160"/>
      <c r="AC187" s="160">
        <f>ROUND(SUMIFS(Z2M_2_445!$I:$I,Z2M_2_445!$E:$E,9102,Z2M_2_445!$C:$C,$D187)/1000,1)-O187</f>
        <v>-176993.29999999996</v>
      </c>
      <c r="AD187" s="160">
        <f>ROUND(SUMIFS(Z2M_2_445!$L:$L,Z2M_2_445!$E:$E,9102,Z2M_2_445!$C:$C,$D187)/1000,1)-P187</f>
        <v>-14781.099999999999</v>
      </c>
    </row>
    <row r="188" spans="1:30" hidden="1" x14ac:dyDescent="0.3">
      <c r="A188" s="94">
        <f t="shared" ref="A188:A208" si="44">A187+1</f>
        <v>1</v>
      </c>
      <c r="B188" s="94" t="b">
        <f>ISERROR(VLOOKUP(D188,КПКВ00!A:B,1,FALSE))</f>
        <v>1</v>
      </c>
      <c r="C188" s="94">
        <f t="shared" si="35"/>
        <v>0</v>
      </c>
      <c r="D188" s="94">
        <f>INDEX(КПКВ_3!D:E,A188,1)</f>
        <v>9150</v>
      </c>
      <c r="E188" s="97" t="str">
        <f>INDEX(КПКВ_3!D:E,A188,2)</f>
        <v>Інші дотації з місцевого бюджету</v>
      </c>
      <c r="F188" s="98">
        <f t="shared" ref="F188:F208" si="45">D188</f>
        <v>9150</v>
      </c>
      <c r="G188" s="99">
        <f t="shared" si="40"/>
        <v>0</v>
      </c>
      <c r="H188" s="100">
        <f>ROUND(SUMIF(зф!$C:$C,$D188,зф!$E:$E)/1000,1)</f>
        <v>0</v>
      </c>
      <c r="I188" s="100">
        <f>ROUND(SUMIF(сф!$C:$C,$D188,сф!$E:$E)/1000,1)</f>
        <v>0</v>
      </c>
      <c r="J188" s="99">
        <f t="shared" ref="J188:J208" si="46">K188+L188</f>
        <v>0</v>
      </c>
      <c r="K188" s="100">
        <f>ROUND(SUMIF(зф!$C:$C,$D188,зф!$F:$F)/1000,1)</f>
        <v>0</v>
      </c>
      <c r="L188" s="100">
        <f>ROUND(SUMIF(сф!$C:$C,$D188,сф!$F:$F)/1000,1)</f>
        <v>0</v>
      </c>
      <c r="M188" s="99">
        <f>ROUND(SUMIF(зф!$C:$C,$D188,зф!$G:$G)/1000,1)</f>
        <v>0</v>
      </c>
      <c r="N188" s="99">
        <f t="shared" ref="N188:N208" si="47">O188+P188</f>
        <v>0</v>
      </c>
      <c r="O188" s="100">
        <f>ROUND(SUMIF(зф!$C:$C,$D188,зф!$J:$J)/1000,1)</f>
        <v>0</v>
      </c>
      <c r="P188" s="100">
        <f>ROUND(SUMIF(сф!$C:$C,$D188,сф!$J:$J)/1000,1)</f>
        <v>0</v>
      </c>
      <c r="Q188" s="101">
        <f t="shared" si="41"/>
        <v>0</v>
      </c>
      <c r="R188" s="101">
        <f t="shared" si="42"/>
        <v>0</v>
      </c>
      <c r="S188" s="101">
        <f t="shared" si="43"/>
        <v>0</v>
      </c>
      <c r="T188" s="107">
        <f t="shared" si="24"/>
        <v>0</v>
      </c>
      <c r="Y188" s="87">
        <f>ROUND(SUMIFS(Z2M_2_445!$G:$G,Z2M_2_445!$E:$E,9102,Z2M_2_445!$C:$C,$D188)/1000,1)-K188</f>
        <v>0</v>
      </c>
      <c r="Z188" s="87">
        <f>IF(LEFT(TEXT(D188,"0000"),1)=9,ROUND(SUMIFS(Z2M_2_445!$J:$J,Z2M_2_445!$E:$E,9102,Z2M_2_445!$C:$C,$D188)/1000,1)-L188,ROUND(SUMIFS(Z2M_2_445!$K:$K,Z2M_2_445!$E:$E,9102,Z2M_2_445!$C:$C,$D188)/1000,1)-L188)</f>
        <v>0</v>
      </c>
      <c r="AA188" s="87"/>
      <c r="AB188" s="87"/>
      <c r="AC188" s="87">
        <f>ROUND(SUMIFS(Z2M_2_445!$I:$I,Z2M_2_445!$E:$E,9102,Z2M_2_445!$C:$C,$D188)/1000,1)-O188</f>
        <v>0</v>
      </c>
      <c r="AD188" s="87">
        <f>ROUND(SUMIFS(Z2M_2_445!$L:$L,Z2M_2_445!$E:$E,9102,Z2M_2_445!$C:$C,$D188)/1000,1)-P188</f>
        <v>0</v>
      </c>
    </row>
    <row r="189" spans="1:30" ht="72" hidden="1" x14ac:dyDescent="0.3">
      <c r="A189" s="94">
        <f t="shared" si="44"/>
        <v>2</v>
      </c>
      <c r="B189" s="94" t="b">
        <f>ISERROR(VLOOKUP(D189,КПКВ00!A:B,1,FALSE))</f>
        <v>1</v>
      </c>
      <c r="C189" s="94">
        <f t="shared" si="35"/>
        <v>0</v>
      </c>
      <c r="D189" s="94">
        <f>INDEX(КПКВ_3!D:E,A189,1)</f>
        <v>9270</v>
      </c>
      <c r="E189" s="97" t="str">
        <f>INDEX(КПКВ_3!D:E,A189,2)</f>
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v>
      </c>
      <c r="F189" s="98">
        <f t="shared" si="45"/>
        <v>9270</v>
      </c>
      <c r="G189" s="99">
        <f t="shared" si="40"/>
        <v>0</v>
      </c>
      <c r="H189" s="100">
        <f>ROUND(SUMIF(зф!$C:$C,$D189,зф!$E:$E)/1000,1)</f>
        <v>0</v>
      </c>
      <c r="I189" s="100">
        <f>ROUND(SUMIF(сф!$C:$C,$D189,сф!$E:$E)/1000,1)</f>
        <v>0</v>
      </c>
      <c r="J189" s="99">
        <f t="shared" si="46"/>
        <v>0</v>
      </c>
      <c r="K189" s="100">
        <f>ROUND(SUMIF(зф!$C:$C,$D189,зф!$F:$F)/1000,1)</f>
        <v>0</v>
      </c>
      <c r="L189" s="100">
        <f>ROUND(SUMIF(сф!$C:$C,$D189,сф!$F:$F)/1000,1)</f>
        <v>0</v>
      </c>
      <c r="M189" s="99">
        <f>ROUND(SUMIF(зф!$C:$C,$D189,зф!$G:$G)/1000,1)</f>
        <v>0</v>
      </c>
      <c r="N189" s="99">
        <f t="shared" si="47"/>
        <v>0</v>
      </c>
      <c r="O189" s="100">
        <f>ROUND(SUMIF(зф!$C:$C,$D189,зф!$J:$J)/1000,1)</f>
        <v>0</v>
      </c>
      <c r="P189" s="100">
        <f>ROUND(SUMIF(сф!$C:$C,$D189,сф!$J:$J)/1000,1)</f>
        <v>0</v>
      </c>
      <c r="Q189" s="101">
        <f t="shared" si="41"/>
        <v>0</v>
      </c>
      <c r="R189" s="101">
        <f t="shared" si="42"/>
        <v>0</v>
      </c>
      <c r="S189" s="101">
        <f t="shared" si="43"/>
        <v>0</v>
      </c>
      <c r="T189" s="107">
        <f t="shared" si="24"/>
        <v>0</v>
      </c>
      <c r="Y189" s="87">
        <f>ROUND(SUMIFS(Z2M_2_445!$G:$G,Z2M_2_445!$E:$E,9102,Z2M_2_445!$C:$C,$D189)/1000,1)-K189</f>
        <v>0</v>
      </c>
      <c r="Z189" s="87">
        <f>IF(LEFT(TEXT(D189,"0000"),1)=9,ROUND(SUMIFS(Z2M_2_445!$J:$J,Z2M_2_445!$E:$E,9102,Z2M_2_445!$C:$C,$D189)/1000,1)-L189,ROUND(SUMIFS(Z2M_2_445!$K:$K,Z2M_2_445!$E:$E,9102,Z2M_2_445!$C:$C,$D189)/1000,1)-L189)</f>
        <v>0</v>
      </c>
      <c r="AA189" s="87"/>
      <c r="AB189" s="87"/>
      <c r="AC189" s="87">
        <f>ROUND(SUMIFS(Z2M_2_445!$I:$I,Z2M_2_445!$E:$E,9102,Z2M_2_445!$C:$C,$D189)/1000,1)-O189</f>
        <v>0</v>
      </c>
      <c r="AD189" s="87">
        <f>ROUND(SUMIFS(Z2M_2_445!$L:$L,Z2M_2_445!$E:$E,9102,Z2M_2_445!$C:$C,$D189)/1000,1)-P189</f>
        <v>0</v>
      </c>
    </row>
    <row r="190" spans="1:30" ht="48.75" customHeight="1" x14ac:dyDescent="0.3">
      <c r="A190" s="94">
        <f t="shared" si="44"/>
        <v>3</v>
      </c>
      <c r="B190" s="94" t="b">
        <f>ISERROR(VLOOKUP(D190,КПКВ00!A:B,1,FALSE))</f>
        <v>1</v>
      </c>
      <c r="C190" s="94">
        <f t="shared" si="35"/>
        <v>0</v>
      </c>
      <c r="D190" s="94">
        <f>INDEX(КПКВ_3!D:E,A190,1)</f>
        <v>9330</v>
      </c>
      <c r="E190" s="97" t="str">
        <f>INDEX(КПКВ_3!D:E,A190,2)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  <c r="F190" s="98">
        <f t="shared" si="45"/>
        <v>9330</v>
      </c>
      <c r="G190" s="99">
        <f t="shared" si="40"/>
        <v>5.7</v>
      </c>
      <c r="H190" s="100">
        <f>ROUND(SUMIF(зф!$C:$C,$D190,зф!$E:$E)/1000,1)</f>
        <v>5.7</v>
      </c>
      <c r="I190" s="100">
        <f>ROUND(SUMIF(сф!$C:$C,$D190,сф!$E:$E)/1000,1)</f>
        <v>0</v>
      </c>
      <c r="J190" s="99">
        <f t="shared" si="46"/>
        <v>0</v>
      </c>
      <c r="K190" s="100">
        <f>ROUND(SUMIF(зф!$C:$C,$D190,зф!$F:$F)/1000,1)</f>
        <v>0</v>
      </c>
      <c r="L190" s="100">
        <f>ROUND(SUMIF(сф!$C:$C,$D190,сф!$F:$F)/1000,1)</f>
        <v>0</v>
      </c>
      <c r="M190" s="99">
        <f>ROUND(SUMIF(зф!$C:$C,$D190,зф!$G:$G)/1000,1)</f>
        <v>0</v>
      </c>
      <c r="N190" s="99">
        <f t="shared" si="47"/>
        <v>0</v>
      </c>
      <c r="O190" s="100">
        <f>ROUND(SUMIF(зф!$C:$C,$D190,зф!$J:$J)/1000,1)</f>
        <v>0</v>
      </c>
      <c r="P190" s="100">
        <f>ROUND(SUMIF(сф!$C:$C,$D190,сф!$J:$J)/1000,1)</f>
        <v>0</v>
      </c>
      <c r="Q190" s="101">
        <f t="shared" si="41"/>
        <v>0</v>
      </c>
      <c r="R190" s="101">
        <f t="shared" si="42"/>
        <v>0</v>
      </c>
      <c r="S190" s="101">
        <f t="shared" si="43"/>
        <v>0</v>
      </c>
      <c r="T190" s="107">
        <f t="shared" si="24"/>
        <v>11.4</v>
      </c>
      <c r="Y190" s="87">
        <f>ROUND(SUMIFS(Z2M_2_445!$G:$G,Z2M_2_445!$E:$E,9102,Z2M_2_445!$C:$C,$D190)/1000,1)-K190</f>
        <v>0</v>
      </c>
      <c r="Z190" s="87">
        <f>IF(LEFT(TEXT(D190,"0000"),1)=9,ROUND(SUMIFS(Z2M_2_445!$J:$J,Z2M_2_445!$E:$E,9102,Z2M_2_445!$C:$C,$D190)/1000,1)-L190,ROUND(SUMIFS(Z2M_2_445!$K:$K,Z2M_2_445!$E:$E,9102,Z2M_2_445!$C:$C,$D190)/1000,1)-L190)</f>
        <v>0</v>
      </c>
      <c r="AA190" s="87"/>
      <c r="AB190" s="87"/>
      <c r="AC190" s="87">
        <f>ROUND(SUMIFS(Z2M_2_445!$I:$I,Z2M_2_445!$E:$E,9102,Z2M_2_445!$C:$C,$D190)/1000,1)-O190</f>
        <v>0</v>
      </c>
      <c r="AD190" s="87">
        <f>ROUND(SUMIFS(Z2M_2_445!$L:$L,Z2M_2_445!$E:$E,9102,Z2M_2_445!$C:$C,$D190)/1000,1)-P190</f>
        <v>0</v>
      </c>
    </row>
    <row r="191" spans="1:30" ht="63" customHeight="1" x14ac:dyDescent="0.3">
      <c r="A191" s="94">
        <f t="shared" si="44"/>
        <v>4</v>
      </c>
      <c r="B191" s="94" t="b">
        <f>ISERROR(VLOOKUP(D191,КПКВ00!A:B,1,FALSE))</f>
        <v>1</v>
      </c>
      <c r="C191" s="94">
        <f t="shared" si="35"/>
        <v>0</v>
      </c>
      <c r="D191" s="94">
        <f>INDEX(КПКВ_3!D:E,A191,1)</f>
        <v>9380</v>
      </c>
      <c r="E191" s="97" t="str">
        <f>INDEX(КПКВ_3!D:E,A191,2)</f>
        <v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v>
      </c>
      <c r="F191" s="98">
        <f t="shared" si="45"/>
        <v>9380</v>
      </c>
      <c r="G191" s="99">
        <f t="shared" si="40"/>
        <v>0</v>
      </c>
      <c r="H191" s="100">
        <f>ROUND(SUMIF(зф!$C:$C,$D191,зф!$E:$E)/1000,1)</f>
        <v>0</v>
      </c>
      <c r="I191" s="100">
        <f>ROUND(SUMIF(сф!$C:$C,$D191,сф!$E:$E)/1000,1)</f>
        <v>0</v>
      </c>
      <c r="J191" s="99">
        <f t="shared" si="46"/>
        <v>0.5</v>
      </c>
      <c r="K191" s="100">
        <f>ROUND(SUMIF(зф!$C:$C,$D191,зф!$F:$F)/1000,1)</f>
        <v>0.5</v>
      </c>
      <c r="L191" s="100">
        <f>ROUND(SUMIF(сф!$C:$C,$D191,сф!$F:$F)/1000,1)</f>
        <v>0</v>
      </c>
      <c r="M191" s="99">
        <f>ROUND(SUMIF(зф!$C:$C,$D191,зф!$G:$G)/1000,1)</f>
        <v>0.5</v>
      </c>
      <c r="N191" s="99">
        <f t="shared" si="47"/>
        <v>0</v>
      </c>
      <c r="O191" s="100">
        <f>ROUND(SUMIF(зф!$C:$C,$D191,зф!$J:$J)/1000,1)</f>
        <v>0</v>
      </c>
      <c r="P191" s="100">
        <f>ROUND(SUMIF(сф!$C:$C,$D191,сф!$J:$J)/1000,1)</f>
        <v>0</v>
      </c>
      <c r="Q191" s="101">
        <f t="shared" si="41"/>
        <v>0</v>
      </c>
      <c r="R191" s="101">
        <f t="shared" si="42"/>
        <v>0</v>
      </c>
      <c r="S191" s="101">
        <f t="shared" si="43"/>
        <v>0</v>
      </c>
      <c r="T191" s="107">
        <f t="shared" si="24"/>
        <v>1.5</v>
      </c>
      <c r="Y191" s="87">
        <f>ROUND(SUMIFS(Z2M_2_445!$G:$G,Z2M_2_445!$E:$E,9102,Z2M_2_445!$C:$C,$D191)/1000,1)-K191</f>
        <v>0</v>
      </c>
      <c r="Z191" s="87">
        <f>IF(LEFT(TEXT(D191,"0000"),1)=9,ROUND(SUMIFS(Z2M_2_445!$J:$J,Z2M_2_445!$E:$E,9102,Z2M_2_445!$C:$C,$D191)/1000,1)-L191,ROUND(SUMIFS(Z2M_2_445!$K:$K,Z2M_2_445!$E:$E,9102,Z2M_2_445!$C:$C,$D191)/1000,1)-L191)</f>
        <v>0</v>
      </c>
      <c r="AA191" s="87"/>
      <c r="AB191" s="87"/>
      <c r="AC191" s="87">
        <f>ROUND(SUMIFS(Z2M_2_445!$I:$I,Z2M_2_445!$E:$E,9102,Z2M_2_445!$C:$C,$D191)/1000,1)-O191</f>
        <v>0</v>
      </c>
      <c r="AD191" s="87">
        <f>ROUND(SUMIFS(Z2M_2_445!$L:$L,Z2M_2_445!$E:$E,9102,Z2M_2_445!$C:$C,$D191)/1000,1)-P191</f>
        <v>0</v>
      </c>
    </row>
    <row r="192" spans="1:30" ht="27" customHeight="1" x14ac:dyDescent="0.3">
      <c r="A192" s="94">
        <f t="shared" si="44"/>
        <v>5</v>
      </c>
      <c r="B192" s="94" t="b">
        <f>ISERROR(VLOOKUP(D192,КПКВ00!A:B,1,FALSE))</f>
        <v>1</v>
      </c>
      <c r="C192" s="94">
        <f t="shared" si="35"/>
        <v>0</v>
      </c>
      <c r="D192" s="94">
        <f>INDEX(КПКВ_3!D:E,A192,1)</f>
        <v>9510</v>
      </c>
      <c r="E192" s="97" t="str">
        <f>INDEX(КПКВ_3!D:E,A192,2)</f>
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</c>
      <c r="F192" s="98">
        <f t="shared" si="45"/>
        <v>9510</v>
      </c>
      <c r="G192" s="99">
        <f t="shared" si="40"/>
        <v>0</v>
      </c>
      <c r="H192" s="100">
        <f>ROUND(SUMIF(зф!$C:$C,$D192,зф!$E:$E)/1000,1)</f>
        <v>0</v>
      </c>
      <c r="I192" s="100">
        <f>ROUND(SUMIF(сф!$C:$C,$D192,сф!$E:$E)/1000,1)</f>
        <v>0</v>
      </c>
      <c r="J192" s="99">
        <f t="shared" si="46"/>
        <v>175.4</v>
      </c>
      <c r="K192" s="100">
        <f>ROUND(SUMIF(зф!$C:$C,$D192,зф!$F:$F)/1000,1)</f>
        <v>175.4</v>
      </c>
      <c r="L192" s="100">
        <f>ROUND(SUMIF(сф!$C:$C,$D192,сф!$F:$F)/1000,1)</f>
        <v>0</v>
      </c>
      <c r="M192" s="99">
        <f>ROUND(SUMIF(зф!$C:$C,$D192,зф!$G:$G)/1000,1)</f>
        <v>175.4</v>
      </c>
      <c r="N192" s="99">
        <f t="shared" si="47"/>
        <v>0</v>
      </c>
      <c r="O192" s="100">
        <f>ROUND(SUMIF(зф!$C:$C,$D192,зф!$J:$J)/1000,1)</f>
        <v>0</v>
      </c>
      <c r="P192" s="100">
        <f>ROUND(SUMIF(сф!$C:$C,$D192,сф!$J:$J)/1000,1)</f>
        <v>0</v>
      </c>
      <c r="Q192" s="101">
        <f t="shared" si="41"/>
        <v>0</v>
      </c>
      <c r="R192" s="101">
        <f t="shared" si="42"/>
        <v>0</v>
      </c>
      <c r="S192" s="101">
        <f t="shared" si="43"/>
        <v>0</v>
      </c>
      <c r="T192" s="107">
        <f t="shared" si="24"/>
        <v>526.20000000000005</v>
      </c>
      <c r="Y192" s="87">
        <f>ROUND(SUMIFS(Z2M_2_445!$G:$G,Z2M_2_445!$E:$E,9102,Z2M_2_445!$C:$C,$D192)/1000,1)-K192</f>
        <v>0</v>
      </c>
      <c r="Z192" s="87">
        <f>IF(LEFT(TEXT(D192,"0000"),1)=9,ROUND(SUMIFS(Z2M_2_445!$J:$J,Z2M_2_445!$E:$E,9102,Z2M_2_445!$C:$C,$D192)/1000,1)-L192,ROUND(SUMIFS(Z2M_2_445!$K:$K,Z2M_2_445!$E:$E,9102,Z2M_2_445!$C:$C,$D192)/1000,1)-L192)</f>
        <v>0</v>
      </c>
      <c r="AA192" s="87"/>
      <c r="AB192" s="87"/>
      <c r="AC192" s="87">
        <f>ROUND(SUMIFS(Z2M_2_445!$I:$I,Z2M_2_445!$E:$E,9102,Z2M_2_445!$C:$C,$D192)/1000,1)-O192</f>
        <v>0</v>
      </c>
      <c r="AD192" s="87">
        <f>ROUND(SUMIFS(Z2M_2_445!$L:$L,Z2M_2_445!$E:$E,9102,Z2M_2_445!$C:$C,$D192)/1000,1)-P192</f>
        <v>0</v>
      </c>
    </row>
    <row r="193" spans="1:30" ht="43.2" x14ac:dyDescent="0.3">
      <c r="A193" s="94">
        <f t="shared" si="44"/>
        <v>6</v>
      </c>
      <c r="B193" s="94" t="b">
        <f>ISERROR(VLOOKUP(D193,КПКВ00!A:B,1,FALSE))</f>
        <v>1</v>
      </c>
      <c r="C193" s="94">
        <f t="shared" si="35"/>
        <v>0</v>
      </c>
      <c r="D193" s="94">
        <f>INDEX(КПКВ_3!D:E,A193,1)</f>
        <v>9620</v>
      </c>
      <c r="E193" s="97" t="str">
        <f>INDEX(КПКВ_3!D:E,A193,2)</f>
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</c>
      <c r="F193" s="98">
        <f t="shared" si="45"/>
        <v>9620</v>
      </c>
      <c r="G193" s="99">
        <f t="shared" si="40"/>
        <v>0</v>
      </c>
      <c r="H193" s="100">
        <f>ROUND(SUMIF(зф!$C:$C,$D193,зф!$E:$E)/1000,1)</f>
        <v>0</v>
      </c>
      <c r="I193" s="100">
        <f>ROUND(SUMIF(сф!$C:$C,$D193,сф!$E:$E)/1000,1)</f>
        <v>0</v>
      </c>
      <c r="J193" s="99">
        <f t="shared" si="46"/>
        <v>484.9</v>
      </c>
      <c r="K193" s="100">
        <f>ROUND(SUMIF(зф!$C:$C,$D193,зф!$F:$F)/1000,1)</f>
        <v>484.9</v>
      </c>
      <c r="L193" s="100">
        <f>ROUND(SUMIF(сф!$C:$C,$D193,сф!$F:$F)/1000,1)</f>
        <v>0</v>
      </c>
      <c r="M193" s="99">
        <f>ROUND(SUMIF(зф!$C:$C,$D193,зф!$G:$G)/1000,1)</f>
        <v>484.9</v>
      </c>
      <c r="N193" s="99">
        <f t="shared" si="47"/>
        <v>482.7</v>
      </c>
      <c r="O193" s="100">
        <f>ROUND(SUMIF(зф!$C:$C,$D193,зф!$J:$J)/1000,1)</f>
        <v>482.7</v>
      </c>
      <c r="P193" s="100">
        <f>ROUND(SUMIF(сф!$C:$C,$D193,сф!$J:$J)/1000,1)</f>
        <v>0</v>
      </c>
      <c r="Q193" s="101">
        <f t="shared" si="41"/>
        <v>99.546298205815631</v>
      </c>
      <c r="R193" s="101">
        <f t="shared" si="42"/>
        <v>99.546298205815631</v>
      </c>
      <c r="S193" s="101">
        <f t="shared" si="43"/>
        <v>0</v>
      </c>
      <c r="T193" s="107">
        <f t="shared" si="24"/>
        <v>2619.1925964116313</v>
      </c>
      <c r="Y193" s="87">
        <f>ROUND(SUMIFS(Z2M_2_445!$G:$G,Z2M_2_445!$E:$E,9102,Z2M_2_445!$C:$C,$D193)/1000,1)-K193</f>
        <v>0</v>
      </c>
      <c r="Z193" s="87">
        <f>IF(LEFT(TEXT(D193,"0000"),1)=9,ROUND(SUMIFS(Z2M_2_445!$J:$J,Z2M_2_445!$E:$E,9102,Z2M_2_445!$C:$C,$D193)/1000,1)-L193,ROUND(SUMIFS(Z2M_2_445!$K:$K,Z2M_2_445!$E:$E,9102,Z2M_2_445!$C:$C,$D193)/1000,1)-L193)</f>
        <v>0</v>
      </c>
      <c r="AA193" s="87"/>
      <c r="AB193" s="87"/>
      <c r="AC193" s="87">
        <f>ROUND(SUMIFS(Z2M_2_445!$I:$I,Z2M_2_445!$E:$E,9102,Z2M_2_445!$C:$C,$D193)/1000,1)-O193</f>
        <v>0</v>
      </c>
      <c r="AD193" s="87">
        <f>ROUND(SUMIFS(Z2M_2_445!$L:$L,Z2M_2_445!$E:$E,9102,Z2M_2_445!$C:$C,$D193)/1000,1)-P193</f>
        <v>0</v>
      </c>
    </row>
    <row r="194" spans="1:30" ht="72" x14ac:dyDescent="0.3">
      <c r="A194" s="94">
        <f t="shared" si="44"/>
        <v>7</v>
      </c>
      <c r="B194" s="94" t="b">
        <f>ISERROR(VLOOKUP(D194,КПКВ00!A:B,1,FALSE))</f>
        <v>1</v>
      </c>
      <c r="C194" s="94">
        <f t="shared" si="35"/>
        <v>0</v>
      </c>
      <c r="D194" s="94">
        <f>INDEX(КПКВ_3!D:E,A194,1)</f>
        <v>9730</v>
      </c>
      <c r="E194" s="97" t="str">
        <f>INDEX(КПКВ_3!D:E,A194,2)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F194" s="98">
        <f t="shared" si="45"/>
        <v>9730</v>
      </c>
      <c r="G194" s="99">
        <f t="shared" si="40"/>
        <v>0</v>
      </c>
      <c r="H194" s="100">
        <f>ROUND(SUMIF(зф!$C:$C,$D194,зф!$E:$E)/1000,1)</f>
        <v>0</v>
      </c>
      <c r="I194" s="100">
        <f>ROUND(SUMIF(сф!$C:$C,$D194,сф!$E:$E)/1000,1)</f>
        <v>0</v>
      </c>
      <c r="J194" s="99">
        <f t="shared" si="46"/>
        <v>100</v>
      </c>
      <c r="K194" s="100">
        <f>ROUND(SUMIF(зф!$C:$C,$D194,зф!$F:$F)/1000,1)</f>
        <v>100</v>
      </c>
      <c r="L194" s="100">
        <f>ROUND(SUMIF(сф!$C:$C,$D194,сф!$F:$F)/1000,1)</f>
        <v>0</v>
      </c>
      <c r="M194" s="99">
        <f>ROUND(SUMIF(зф!$C:$C,$D194,зф!$G:$G)/1000,1)</f>
        <v>100</v>
      </c>
      <c r="N194" s="99">
        <f t="shared" si="47"/>
        <v>0</v>
      </c>
      <c r="O194" s="100">
        <f>ROUND(SUMIF(зф!$C:$C,$D194,зф!$J:$J)/1000,1)</f>
        <v>0</v>
      </c>
      <c r="P194" s="100">
        <f>ROUND(SUMIF(сф!$C:$C,$D194,сф!$J:$J)/1000,1)</f>
        <v>0</v>
      </c>
      <c r="Q194" s="101">
        <f t="shared" si="41"/>
        <v>0</v>
      </c>
      <c r="R194" s="101">
        <f t="shared" si="42"/>
        <v>0</v>
      </c>
      <c r="S194" s="101">
        <f t="shared" si="43"/>
        <v>0</v>
      </c>
      <c r="T194" s="107">
        <f t="shared" si="24"/>
        <v>300</v>
      </c>
      <c r="Y194" s="87">
        <f>ROUND(SUMIFS(Z2M_2_445!$G:$G,Z2M_2_445!$E:$E,9102,Z2M_2_445!$C:$C,$D194)/1000,1)-K194</f>
        <v>0</v>
      </c>
      <c r="Z194" s="87">
        <f>IF(LEFT(TEXT(D194,"0000"),1)=9,ROUND(SUMIFS(Z2M_2_445!$J:$J,Z2M_2_445!$E:$E,9102,Z2M_2_445!$C:$C,$D194)/1000,1)-L194,ROUND(SUMIFS(Z2M_2_445!$K:$K,Z2M_2_445!$E:$E,9102,Z2M_2_445!$C:$C,$D194)/1000,1)-L194)</f>
        <v>0</v>
      </c>
      <c r="AA194" s="87"/>
      <c r="AB194" s="87"/>
      <c r="AC194" s="87">
        <f>ROUND(SUMIFS(Z2M_2_445!$I:$I,Z2M_2_445!$E:$E,9102,Z2M_2_445!$C:$C,$D194)/1000,1)-O194</f>
        <v>0</v>
      </c>
      <c r="AD194" s="87">
        <f>ROUND(SUMIFS(Z2M_2_445!$L:$L,Z2M_2_445!$E:$E,9102,Z2M_2_445!$C:$C,$D194)/1000,1)-P194</f>
        <v>0</v>
      </c>
    </row>
    <row r="195" spans="1:30" ht="28.8" x14ac:dyDescent="0.3">
      <c r="A195" s="94">
        <f t="shared" si="44"/>
        <v>8</v>
      </c>
      <c r="B195" s="94" t="b">
        <f>ISERROR(VLOOKUP(D195,КПКВ00!A:B,1,FALSE))</f>
        <v>1</v>
      </c>
      <c r="C195" s="94">
        <f t="shared" si="35"/>
        <v>0</v>
      </c>
      <c r="D195" s="94">
        <f>INDEX(КПКВ_3!D:E,A195,1)</f>
        <v>9740</v>
      </c>
      <c r="E195" s="97" t="str">
        <f>INDEX(КПКВ_3!D:E,A195,2)</f>
        <v>Субвенція з місцевого бюджету на здійснення природоохоронних заходів</v>
      </c>
      <c r="F195" s="98">
        <f t="shared" si="45"/>
        <v>9740</v>
      </c>
      <c r="G195" s="99">
        <f t="shared" si="40"/>
        <v>28.6</v>
      </c>
      <c r="H195" s="100">
        <f>ROUND(SUMIF(зф!$C:$C,$D195,зф!$E:$E)/1000,1)</f>
        <v>0</v>
      </c>
      <c r="I195" s="100">
        <f>ROUND(SUMIF(сф!$C:$C,$D195,сф!$E:$E)/1000,1)</f>
        <v>28.6</v>
      </c>
      <c r="J195" s="99">
        <f t="shared" si="46"/>
        <v>47.8</v>
      </c>
      <c r="K195" s="100">
        <f>ROUND(SUMIF(зф!$C:$C,$D195,зф!$F:$F)/1000,1)</f>
        <v>0</v>
      </c>
      <c r="L195" s="100">
        <f>ROUND(SUMIF(сф!$C:$C,$D195,сф!$F:$F)/1000,1)</f>
        <v>47.8</v>
      </c>
      <c r="M195" s="99">
        <f>ROUND(SUMIF(зф!$C:$C,$D195,зф!$G:$G)/1000,1)</f>
        <v>0</v>
      </c>
      <c r="N195" s="99">
        <f t="shared" si="47"/>
        <v>24.3</v>
      </c>
      <c r="O195" s="100">
        <f>ROUND(SUMIF(зф!$C:$C,$D195,зф!$J:$J)/1000,1)</f>
        <v>0</v>
      </c>
      <c r="P195" s="100">
        <f>ROUND(SUMIF(сф!$C:$C,$D195,сф!$J:$J)/1000,1)</f>
        <v>24.3</v>
      </c>
      <c r="Q195" s="101">
        <f t="shared" si="41"/>
        <v>50.836820083682014</v>
      </c>
      <c r="R195" s="101">
        <f t="shared" si="42"/>
        <v>0</v>
      </c>
      <c r="S195" s="101">
        <f t="shared" si="43"/>
        <v>50.836820083682014</v>
      </c>
      <c r="T195" s="107">
        <f t="shared" si="24"/>
        <v>303.07364016736409</v>
      </c>
      <c r="Y195" s="87">
        <f>ROUND(SUMIFS(Z2M_2_445!$G:$G,Z2M_2_445!$E:$E,9102,Z2M_2_445!$C:$C,$D195)/1000,1)-K195</f>
        <v>0</v>
      </c>
      <c r="Z195" s="87">
        <f>IF(LEFT(TEXT(D195,"0000"),1)=9,ROUND(SUMIFS(Z2M_2_445!$J:$J,Z2M_2_445!$E:$E,9102,Z2M_2_445!$C:$C,$D195)/1000,1)-L195,ROUND(SUMIFS(Z2M_2_445!$K:$K,Z2M_2_445!$E:$E,9102,Z2M_2_445!$C:$C,$D195)/1000,1)-L195)</f>
        <v>-47.8</v>
      </c>
      <c r="AA195" s="87"/>
      <c r="AB195" s="87"/>
      <c r="AC195" s="87">
        <f>ROUND(SUMIFS(Z2M_2_445!$I:$I,Z2M_2_445!$E:$E,9102,Z2M_2_445!$C:$C,$D195)/1000,1)-O195</f>
        <v>0</v>
      </c>
      <c r="AD195" s="87">
        <f>ROUND(SUMIFS(Z2M_2_445!$L:$L,Z2M_2_445!$E:$E,9102,Z2M_2_445!$C:$C,$D195)/1000,1)-P195</f>
        <v>0</v>
      </c>
    </row>
    <row r="196" spans="1:30" ht="28.8" hidden="1" x14ac:dyDescent="0.3">
      <c r="A196" s="94">
        <f t="shared" si="44"/>
        <v>9</v>
      </c>
      <c r="B196" s="94" t="b">
        <f>ISERROR(VLOOKUP(D196,КПКВ00!A:B,1,FALSE))</f>
        <v>1</v>
      </c>
      <c r="C196" s="94">
        <f t="shared" si="35"/>
        <v>0</v>
      </c>
      <c r="D196" s="94">
        <f>INDEX(КПКВ_3!D:E,A196,1)</f>
        <v>9750</v>
      </c>
      <c r="E196" s="97" t="str">
        <f>INDEX(КПКВ_3!D:E,A196,2)</f>
        <v>Субвенція з місцевого бюджету на співфінансування інвестиційних проектів</v>
      </c>
      <c r="F196" s="98">
        <f t="shared" si="45"/>
        <v>9750</v>
      </c>
      <c r="G196" s="99">
        <f t="shared" si="40"/>
        <v>0</v>
      </c>
      <c r="H196" s="100">
        <f>ROUND(SUMIF(зф!$C:$C,$D196,зф!$E:$E)/1000,1)</f>
        <v>0</v>
      </c>
      <c r="I196" s="100">
        <f>ROUND(SUMIF(сф!$C:$C,$D196,сф!$E:$E)/1000,1)</f>
        <v>0</v>
      </c>
      <c r="J196" s="99">
        <f t="shared" si="46"/>
        <v>0</v>
      </c>
      <c r="K196" s="100">
        <f>ROUND(SUMIF(зф!$C:$C,$D196,зф!$F:$F)/1000,1)</f>
        <v>0</v>
      </c>
      <c r="L196" s="100">
        <f>ROUND(SUMIF(сф!$C:$C,$D196,сф!$F:$F)/1000,1)</f>
        <v>0</v>
      </c>
      <c r="M196" s="99">
        <f>ROUND(SUMIF(зф!$C:$C,$D196,зф!$G:$G)/1000,1)</f>
        <v>0</v>
      </c>
      <c r="N196" s="99">
        <f t="shared" si="47"/>
        <v>0</v>
      </c>
      <c r="O196" s="100">
        <f>ROUND(SUMIF(зф!$C:$C,$D196,зф!$J:$J)/1000,1)</f>
        <v>0</v>
      </c>
      <c r="P196" s="100">
        <f>ROUND(SUMIF(сф!$C:$C,$D196,сф!$J:$J)/1000,1)</f>
        <v>0</v>
      </c>
      <c r="Q196" s="101">
        <f t="shared" si="41"/>
        <v>0</v>
      </c>
      <c r="R196" s="101">
        <f t="shared" si="42"/>
        <v>0</v>
      </c>
      <c r="S196" s="101">
        <f t="shared" si="43"/>
        <v>0</v>
      </c>
      <c r="T196" s="107">
        <f t="shared" si="24"/>
        <v>0</v>
      </c>
      <c r="Y196" s="87">
        <f>ROUND(SUMIFS(Z2M_2_445!$G:$G,Z2M_2_445!$E:$E,9102,Z2M_2_445!$C:$C,$D196)/1000,1)-K196</f>
        <v>0</v>
      </c>
      <c r="Z196" s="87">
        <f>IF(LEFT(TEXT(D196,"0000"),1)=9,ROUND(SUMIFS(Z2M_2_445!$J:$J,Z2M_2_445!$E:$E,9102,Z2M_2_445!$C:$C,$D196)/1000,1)-L196,ROUND(SUMIFS(Z2M_2_445!$K:$K,Z2M_2_445!$E:$E,9102,Z2M_2_445!$C:$C,$D196)/1000,1)-L196)</f>
        <v>0</v>
      </c>
      <c r="AA196" s="87"/>
      <c r="AB196" s="87"/>
      <c r="AC196" s="87">
        <f>ROUND(SUMIFS(Z2M_2_445!$I:$I,Z2M_2_445!$E:$E,9102,Z2M_2_445!$C:$C,$D196)/1000,1)-O196</f>
        <v>0</v>
      </c>
      <c r="AD196" s="87">
        <f>ROUND(SUMIFS(Z2M_2_445!$L:$L,Z2M_2_445!$E:$E,9102,Z2M_2_445!$C:$C,$D196)/1000,1)-P196</f>
        <v>0</v>
      </c>
    </row>
    <row r="197" spans="1:30" x14ac:dyDescent="0.3">
      <c r="A197" s="94">
        <f t="shared" si="44"/>
        <v>10</v>
      </c>
      <c r="B197" s="94" t="b">
        <f>ISERROR(VLOOKUP(D197,КПКВ00!A:B,1,FALSE))</f>
        <v>1</v>
      </c>
      <c r="C197" s="94">
        <f t="shared" si="35"/>
        <v>0</v>
      </c>
      <c r="D197" s="94">
        <f>INDEX(КПКВ_3!D:E,A197,1)</f>
        <v>9770</v>
      </c>
      <c r="E197" s="97" t="str">
        <f>INDEX(КПКВ_3!D:E,A197,2)</f>
        <v>Інші субвенції з місцевого бюджету</v>
      </c>
      <c r="F197" s="98">
        <f t="shared" si="45"/>
        <v>9770</v>
      </c>
      <c r="G197" s="99">
        <f t="shared" si="40"/>
        <v>4309.7</v>
      </c>
      <c r="H197" s="100">
        <f>ROUND(SUMIF(зф!$C:$C,$D197,зф!$E:$E)/1000,1)</f>
        <v>4199.7</v>
      </c>
      <c r="I197" s="100">
        <f>ROUND(SUMIF(сф!$C:$C,$D197,сф!$E:$E)/1000,1)</f>
        <v>110</v>
      </c>
      <c r="J197" s="99">
        <f t="shared" si="46"/>
        <v>7247.2999999999993</v>
      </c>
      <c r="K197" s="100">
        <f>ROUND(SUMIF(зф!$C:$C,$D197,зф!$F:$F)/1000,1)-0.1</f>
        <v>6152.5999999999995</v>
      </c>
      <c r="L197" s="100">
        <f>ROUND(SUMIF(сф!$C:$C,$D197,сф!$F:$F)/1000,1)</f>
        <v>1094.7</v>
      </c>
      <c r="M197" s="99">
        <f>ROUND(SUMIF(зф!$C:$C,$D197,зф!$G:$G)/1000,1)</f>
        <v>6152.7</v>
      </c>
      <c r="N197" s="99">
        <f t="shared" si="47"/>
        <v>6143.1</v>
      </c>
      <c r="O197" s="100">
        <f>ROUND(SUMIF(зф!$C:$C,$D197,зф!$J:$J)/1000,1)</f>
        <v>5072.2</v>
      </c>
      <c r="P197" s="100">
        <f>ROUND(SUMIF(сф!$C:$C,$D197,сф!$J:$J)/1000,1)</f>
        <v>1070.9000000000001</v>
      </c>
      <c r="Q197" s="101">
        <f t="shared" si="41"/>
        <v>84.763981068811844</v>
      </c>
      <c r="R197" s="101">
        <f t="shared" si="42"/>
        <v>82.438604190030389</v>
      </c>
      <c r="S197" s="101">
        <f t="shared" si="43"/>
        <v>97.825888371243266</v>
      </c>
      <c r="T197" s="107">
        <f t="shared" si="24"/>
        <v>41817.928473630083</v>
      </c>
      <c r="Y197" s="87">
        <f>ROUND(SUMIFS(Z2M_2_445!$G:$G,Z2M_2_445!$E:$E,9102,Z2M_2_445!$C:$C,$D197)/1000,1)-K197</f>
        <v>0.1000000000003638</v>
      </c>
      <c r="Z197" s="87">
        <f>IF(LEFT(TEXT(D197,"0000"),1)=9,ROUND(SUMIFS(Z2M_2_445!$J:$J,Z2M_2_445!$E:$E,9102,Z2M_2_445!$C:$C,$D197)/1000,1)-L197,ROUND(SUMIFS(Z2M_2_445!$K:$K,Z2M_2_445!$E:$E,9102,Z2M_2_445!$C:$C,$D197)/1000,1)-L197)</f>
        <v>-1094.7</v>
      </c>
      <c r="AA197" s="87"/>
      <c r="AB197" s="87"/>
      <c r="AC197" s="87">
        <f>ROUND(SUMIFS(Z2M_2_445!$I:$I,Z2M_2_445!$E:$E,9102,Z2M_2_445!$C:$C,$D197)/1000,1)-O197</f>
        <v>0</v>
      </c>
      <c r="AD197" s="87">
        <f>ROUND(SUMIFS(Z2M_2_445!$L:$L,Z2M_2_445!$E:$E,9102,Z2M_2_445!$C:$C,$D197)/1000,1)-P197</f>
        <v>0</v>
      </c>
    </row>
    <row r="198" spans="1:30" hidden="1" x14ac:dyDescent="0.3">
      <c r="A198" s="94">
        <f t="shared" si="44"/>
        <v>11</v>
      </c>
      <c r="B198" s="94" t="b">
        <f>ISERROR(VLOOKUP(D198,КПКВ00!A:B,1,FALSE))</f>
        <v>1</v>
      </c>
      <c r="C198" s="94">
        <f t="shared" si="35"/>
        <v>0</v>
      </c>
      <c r="D198" s="94" t="e">
        <f>INDEX(КПКВ_3!D:E,A198,1)</f>
        <v>#N/A</v>
      </c>
      <c r="E198" s="97" t="e">
        <f>INDEX(КПКВ_3!D:E,A198,2)</f>
        <v>#N/A</v>
      </c>
      <c r="F198" s="98" t="e">
        <f t="shared" si="45"/>
        <v>#N/A</v>
      </c>
      <c r="G198" s="99">
        <f t="shared" si="40"/>
        <v>0</v>
      </c>
      <c r="H198" s="100">
        <f>ROUND(SUMIF(зф!$C:$C,$D198,зф!$E:$E)/1000,1)</f>
        <v>0</v>
      </c>
      <c r="I198" s="100">
        <f>ROUND(SUMIF(сф!$C:$C,$D198,сф!$E:$E)/1000,1)</f>
        <v>0</v>
      </c>
      <c r="J198" s="99">
        <f t="shared" si="46"/>
        <v>0</v>
      </c>
      <c r="K198" s="100">
        <f>ROUND(SUMIF(зф!$C:$C,$D198,зф!$F:$F)/1000,1)</f>
        <v>0</v>
      </c>
      <c r="L198" s="100">
        <f>ROUND(SUMIF(сф!$C:$C,$D198,сф!$F:$F)/1000,1)</f>
        <v>0</v>
      </c>
      <c r="M198" s="99">
        <f>ROUND(SUMIF(зф!$C:$C,$D198,зф!$G:$G)/1000,1)</f>
        <v>0</v>
      </c>
      <c r="N198" s="99">
        <f t="shared" si="47"/>
        <v>0</v>
      </c>
      <c r="O198" s="100">
        <f>ROUND(SUMIF(зф!$C:$C,$D198,зф!$J:$J)/1000,1)</f>
        <v>0</v>
      </c>
      <c r="P198" s="100">
        <f>ROUND(SUMIF(сф!$C:$C,$D198,сф!$J:$J)/1000,1)</f>
        <v>0</v>
      </c>
      <c r="Q198" s="101">
        <f t="shared" si="41"/>
        <v>0</v>
      </c>
      <c r="R198" s="101">
        <f t="shared" si="42"/>
        <v>0</v>
      </c>
      <c r="S198" s="101">
        <f t="shared" si="43"/>
        <v>0</v>
      </c>
      <c r="T198" s="107">
        <f t="shared" si="24"/>
        <v>0</v>
      </c>
      <c r="Y198" s="87">
        <f>ROUND(SUMIFS(Z2M_2_445!$G:$G,Z2M_2_445!$E:$E,9102,Z2M_2_445!$C:$C,$D198)/1000,1)-K198</f>
        <v>0</v>
      </c>
      <c r="Z198" s="87" t="e">
        <f>IF(LEFT(TEXT(D198,"0000"),1)=9,ROUND(SUMIFS(Z2M_2_445!$J:$J,Z2M_2_445!$E:$E,9102,Z2M_2_445!$C:$C,$D198)/1000,1)-L198,ROUND(SUMIFS(Z2M_2_445!$K:$K,Z2M_2_445!$E:$E,9102,Z2M_2_445!$C:$C,$D198)/1000,1)-L198)</f>
        <v>#N/A</v>
      </c>
      <c r="AA198" s="87"/>
      <c r="AB198" s="87"/>
      <c r="AC198" s="87">
        <f>ROUND(SUMIFS(Z2M_2_445!$I:$I,Z2M_2_445!$E:$E,9102,Z2M_2_445!$C:$C,$D198)/1000,1)-O198</f>
        <v>0</v>
      </c>
      <c r="AD198" s="87">
        <f>ROUND(SUMIFS(Z2M_2_445!$L:$L,Z2M_2_445!$E:$E,9102,Z2M_2_445!$C:$C,$D198)/1000,1)-P198</f>
        <v>0</v>
      </c>
    </row>
    <row r="199" spans="1:30" hidden="1" x14ac:dyDescent="0.3">
      <c r="A199" s="94">
        <f t="shared" si="44"/>
        <v>12</v>
      </c>
      <c r="B199" s="94" t="b">
        <f>ISERROR(VLOOKUP(D199,КПКВ00!A:B,1,FALSE))</f>
        <v>1</v>
      </c>
      <c r="C199" s="94">
        <f t="shared" si="35"/>
        <v>0</v>
      </c>
      <c r="D199" s="94" t="e">
        <f>INDEX(КПКВ_3!D:E,A199,1)</f>
        <v>#N/A</v>
      </c>
      <c r="E199" s="97" t="e">
        <f>INDEX(КПКВ_3!D:E,A199,2)</f>
        <v>#N/A</v>
      </c>
      <c r="F199" s="98" t="e">
        <f t="shared" si="45"/>
        <v>#N/A</v>
      </c>
      <c r="G199" s="99">
        <f t="shared" si="40"/>
        <v>0</v>
      </c>
      <c r="H199" s="100">
        <f>ROUND(SUMIF(зф!$C:$C,$D199,зф!$E:$E)/1000,1)</f>
        <v>0</v>
      </c>
      <c r="I199" s="100">
        <f>ROUND(SUMIF(сф!$C:$C,$D199,сф!$E:$E)/1000,1)</f>
        <v>0</v>
      </c>
      <c r="J199" s="99">
        <f t="shared" si="46"/>
        <v>0</v>
      </c>
      <c r="K199" s="100">
        <f>ROUND(SUMIF(зф!$C:$C,$D199,зф!$F:$F)/1000,1)</f>
        <v>0</v>
      </c>
      <c r="L199" s="100">
        <f>ROUND(SUMIF(сф!$C:$C,$D199,сф!$F:$F)/1000,1)</f>
        <v>0</v>
      </c>
      <c r="M199" s="99">
        <f>ROUND(SUMIF(зф!$C:$C,$D199,зф!$G:$G)/1000,1)</f>
        <v>0</v>
      </c>
      <c r="N199" s="99">
        <f t="shared" si="47"/>
        <v>0</v>
      </c>
      <c r="O199" s="100">
        <f>ROUND(SUMIF(зф!$C:$C,$D199,зф!$J:$J)/1000,1)</f>
        <v>0</v>
      </c>
      <c r="P199" s="100">
        <f>ROUND(SUMIF(сф!$C:$C,$D199,сф!$J:$J)/1000,1)</f>
        <v>0</v>
      </c>
      <c r="Q199" s="101">
        <f t="shared" si="41"/>
        <v>0</v>
      </c>
      <c r="R199" s="101">
        <f t="shared" si="42"/>
        <v>0</v>
      </c>
      <c r="S199" s="101">
        <f t="shared" si="43"/>
        <v>0</v>
      </c>
      <c r="T199" s="107">
        <f t="shared" si="24"/>
        <v>0</v>
      </c>
      <c r="Y199" s="87">
        <f>ROUND(SUMIFS(Z2M_2_445!$G:$G,Z2M_2_445!$E:$E,9102,Z2M_2_445!$C:$C,$D199)/1000,1)-K199</f>
        <v>0</v>
      </c>
      <c r="Z199" s="87" t="e">
        <f>IF(LEFT(TEXT(D199,"0000"),1)=9,ROUND(SUMIFS(Z2M_2_445!$J:$J,Z2M_2_445!$E:$E,9102,Z2M_2_445!$C:$C,$D199)/1000,1)-L199,ROUND(SUMIFS(Z2M_2_445!$K:$K,Z2M_2_445!$E:$E,9102,Z2M_2_445!$C:$C,$D199)/1000,1)-L199)</f>
        <v>#N/A</v>
      </c>
      <c r="AA199" s="87"/>
      <c r="AB199" s="87"/>
      <c r="AC199" s="87">
        <f>ROUND(SUMIFS(Z2M_2_445!$I:$I,Z2M_2_445!$E:$E,9102,Z2M_2_445!$C:$C,$D199)/1000,1)-O199</f>
        <v>0</v>
      </c>
      <c r="AD199" s="87">
        <f>ROUND(SUMIFS(Z2M_2_445!$L:$L,Z2M_2_445!$E:$E,9102,Z2M_2_445!$C:$C,$D199)/1000,1)-P199</f>
        <v>0</v>
      </c>
    </row>
    <row r="200" spans="1:30" hidden="1" x14ac:dyDescent="0.3">
      <c r="A200" s="94">
        <f t="shared" si="44"/>
        <v>13</v>
      </c>
      <c r="B200" s="94" t="b">
        <f>ISERROR(VLOOKUP(D200,КПКВ00!A:B,1,FALSE))</f>
        <v>1</v>
      </c>
      <c r="C200" s="94">
        <f t="shared" si="35"/>
        <v>0</v>
      </c>
      <c r="D200" s="94" t="e">
        <f>INDEX(КПКВ_3!D:E,A200,1)</f>
        <v>#N/A</v>
      </c>
      <c r="E200" s="97" t="e">
        <f>INDEX(КПКВ_3!D:E,A200,2)</f>
        <v>#N/A</v>
      </c>
      <c r="F200" s="98" t="e">
        <f t="shared" si="45"/>
        <v>#N/A</v>
      </c>
      <c r="G200" s="99">
        <f t="shared" si="40"/>
        <v>0</v>
      </c>
      <c r="H200" s="100">
        <f>ROUND(SUMIF(зф!$C:$C,$D200,зф!$E:$E)/1000,1)</f>
        <v>0</v>
      </c>
      <c r="I200" s="100">
        <f>ROUND(SUMIF(сф!$C:$C,$D200,сф!$E:$E)/1000,1)</f>
        <v>0</v>
      </c>
      <c r="J200" s="99">
        <f t="shared" si="46"/>
        <v>0</v>
      </c>
      <c r="K200" s="100">
        <f>ROUND(SUMIF(зф!$C:$C,$D200,зф!$F:$F)/1000,1)</f>
        <v>0</v>
      </c>
      <c r="L200" s="100">
        <f>ROUND(SUMIF(сф!$C:$C,$D200,сф!$F:$F)/1000,1)</f>
        <v>0</v>
      </c>
      <c r="M200" s="99">
        <f>ROUND(SUMIF(зф!$C:$C,$D200,зф!$G:$G)/1000,1)</f>
        <v>0</v>
      </c>
      <c r="N200" s="99">
        <f t="shared" si="47"/>
        <v>0</v>
      </c>
      <c r="O200" s="100">
        <f>ROUND(SUMIF(зф!$C:$C,$D200,зф!$J:$J)/1000,1)</f>
        <v>0</v>
      </c>
      <c r="P200" s="100">
        <f>ROUND(SUMIF(сф!$C:$C,$D200,сф!$J:$J)/1000,1)</f>
        <v>0</v>
      </c>
      <c r="Q200" s="101">
        <f t="shared" si="41"/>
        <v>0</v>
      </c>
      <c r="R200" s="101">
        <f t="shared" si="42"/>
        <v>0</v>
      </c>
      <c r="S200" s="101">
        <f t="shared" si="43"/>
        <v>0</v>
      </c>
      <c r="T200" s="107">
        <f t="shared" si="24"/>
        <v>0</v>
      </c>
      <c r="Y200" s="87">
        <f>ROUND(SUMIFS(Z2M_2_445!$G:$G,Z2M_2_445!$E:$E,9102,Z2M_2_445!$C:$C,$D200)/1000,1)-K200</f>
        <v>0</v>
      </c>
      <c r="Z200" s="87" t="e">
        <f>IF(LEFT(TEXT(D200,"0000"),1)=9,ROUND(SUMIFS(Z2M_2_445!$J:$J,Z2M_2_445!$E:$E,9102,Z2M_2_445!$C:$C,$D200)/1000,1)-L200,ROUND(SUMIFS(Z2M_2_445!$K:$K,Z2M_2_445!$E:$E,9102,Z2M_2_445!$C:$C,$D200)/1000,1)-L200)</f>
        <v>#N/A</v>
      </c>
      <c r="AA200" s="87"/>
      <c r="AB200" s="87"/>
      <c r="AC200" s="87">
        <f>ROUND(SUMIFS(Z2M_2_445!$I:$I,Z2M_2_445!$E:$E,9102,Z2M_2_445!$C:$C,$D200)/1000,1)-O200</f>
        <v>0</v>
      </c>
      <c r="AD200" s="87">
        <f>ROUND(SUMIFS(Z2M_2_445!$L:$L,Z2M_2_445!$E:$E,9102,Z2M_2_445!$C:$C,$D200)/1000,1)-P200</f>
        <v>0</v>
      </c>
    </row>
    <row r="201" spans="1:30" hidden="1" x14ac:dyDescent="0.3">
      <c r="A201" s="94">
        <f t="shared" si="44"/>
        <v>14</v>
      </c>
      <c r="B201" s="94" t="b">
        <f>ISERROR(VLOOKUP(D201,КПКВ00!A:B,1,FALSE))</f>
        <v>1</v>
      </c>
      <c r="C201" s="94">
        <f t="shared" si="35"/>
        <v>0</v>
      </c>
      <c r="D201" s="94" t="e">
        <f>INDEX(КПКВ_3!D:E,A201,1)</f>
        <v>#N/A</v>
      </c>
      <c r="E201" s="97" t="e">
        <f>INDEX(КПКВ_3!D:E,A201,2)</f>
        <v>#N/A</v>
      </c>
      <c r="F201" s="98" t="e">
        <f t="shared" si="45"/>
        <v>#N/A</v>
      </c>
      <c r="G201" s="99">
        <f t="shared" si="40"/>
        <v>0</v>
      </c>
      <c r="H201" s="100">
        <f>ROUND(SUMIF(зф!$C:$C,$D201,зф!$E:$E)/1000,1)</f>
        <v>0</v>
      </c>
      <c r="I201" s="100">
        <f>ROUND(SUMIF(сф!$C:$C,$D201,сф!$E:$E)/1000,1)</f>
        <v>0</v>
      </c>
      <c r="J201" s="99">
        <f t="shared" si="46"/>
        <v>0</v>
      </c>
      <c r="K201" s="100">
        <f>ROUND(SUMIF(зф!$C:$C,$D201,зф!$F:$F)/1000,1)</f>
        <v>0</v>
      </c>
      <c r="L201" s="100">
        <f>ROUND(SUMIF(сф!$C:$C,$D201,сф!$F:$F)/1000,1)</f>
        <v>0</v>
      </c>
      <c r="M201" s="99">
        <f>ROUND(SUMIF(зф!$C:$C,$D201,зф!$G:$G)/1000,1)</f>
        <v>0</v>
      </c>
      <c r="N201" s="99">
        <f t="shared" si="47"/>
        <v>0</v>
      </c>
      <c r="O201" s="100">
        <f>ROUND(SUMIF(зф!$C:$C,$D201,зф!$J:$J)/1000,1)</f>
        <v>0</v>
      </c>
      <c r="P201" s="100">
        <f>ROUND(SUMIF(сф!$C:$C,$D201,сф!$J:$J)/1000,1)</f>
        <v>0</v>
      </c>
      <c r="Q201" s="101">
        <f t="shared" si="41"/>
        <v>0</v>
      </c>
      <c r="R201" s="101">
        <f t="shared" si="42"/>
        <v>0</v>
      </c>
      <c r="S201" s="101">
        <f t="shared" si="43"/>
        <v>0</v>
      </c>
      <c r="T201" s="107">
        <f t="shared" si="24"/>
        <v>0</v>
      </c>
      <c r="Y201" s="87">
        <f>ROUND(SUMIFS(Z2M_2_445!$G:$G,Z2M_2_445!$E:$E,9102,Z2M_2_445!$C:$C,$D201)/1000,1)-K201</f>
        <v>0</v>
      </c>
      <c r="Z201" s="87" t="e">
        <f>IF(LEFT(TEXT(D201,"0000"),1)=9,ROUND(SUMIFS(Z2M_2_445!$J:$J,Z2M_2_445!$E:$E,9102,Z2M_2_445!$C:$C,$D201)/1000,1)-L201,ROUND(SUMIFS(Z2M_2_445!$K:$K,Z2M_2_445!$E:$E,9102,Z2M_2_445!$C:$C,$D201)/1000,1)-L201)</f>
        <v>#N/A</v>
      </c>
      <c r="AA201" s="87"/>
      <c r="AB201" s="87"/>
      <c r="AC201" s="87">
        <f>ROUND(SUMIFS(Z2M_2_445!$I:$I,Z2M_2_445!$E:$E,9102,Z2M_2_445!$C:$C,$D201)/1000,1)-O201</f>
        <v>0</v>
      </c>
      <c r="AD201" s="87">
        <f>ROUND(SUMIFS(Z2M_2_445!$L:$L,Z2M_2_445!$E:$E,9102,Z2M_2_445!$C:$C,$D201)/1000,1)-P201</f>
        <v>0</v>
      </c>
    </row>
    <row r="202" spans="1:30" hidden="1" x14ac:dyDescent="0.3">
      <c r="A202" s="94">
        <f t="shared" si="44"/>
        <v>15</v>
      </c>
      <c r="B202" s="94" t="b">
        <f>ISERROR(VLOOKUP(D202,КПКВ00!A:B,1,FALSE))</f>
        <v>1</v>
      </c>
      <c r="C202" s="94">
        <f t="shared" si="35"/>
        <v>0</v>
      </c>
      <c r="D202" s="94" t="e">
        <f>INDEX(КПКВ_3!D:E,A202,1)</f>
        <v>#N/A</v>
      </c>
      <c r="E202" s="97" t="e">
        <f>INDEX(КПКВ_3!D:E,A202,2)</f>
        <v>#N/A</v>
      </c>
      <c r="F202" s="98" t="e">
        <f t="shared" si="45"/>
        <v>#N/A</v>
      </c>
      <c r="G202" s="99">
        <f t="shared" si="40"/>
        <v>0</v>
      </c>
      <c r="H202" s="100">
        <f>ROUND(SUMIF(зф!$C:$C,$D202,зф!$E:$E)/1000,1)</f>
        <v>0</v>
      </c>
      <c r="I202" s="100">
        <f>ROUND(SUMIF(сф!$C:$C,$D202,сф!$E:$E)/1000,1)</f>
        <v>0</v>
      </c>
      <c r="J202" s="99">
        <f t="shared" si="46"/>
        <v>0</v>
      </c>
      <c r="K202" s="100">
        <f>ROUND(SUMIF(зф!$C:$C,$D202,зф!$F:$F)/1000,1)</f>
        <v>0</v>
      </c>
      <c r="L202" s="100">
        <f>ROUND(SUMIF(сф!$C:$C,$D202,сф!$F:$F)/1000,1)</f>
        <v>0</v>
      </c>
      <c r="M202" s="99">
        <f>ROUND(SUMIF(зф!$C:$C,$D202,зф!$G:$G)/1000,1)</f>
        <v>0</v>
      </c>
      <c r="N202" s="99">
        <f t="shared" si="47"/>
        <v>0</v>
      </c>
      <c r="O202" s="100">
        <f>ROUND(SUMIF(зф!$C:$C,$D202,зф!$J:$J)/1000,1)</f>
        <v>0</v>
      </c>
      <c r="P202" s="100">
        <f>ROUND(SUMIF(сф!$C:$C,$D202,сф!$J:$J)/1000,1)</f>
        <v>0</v>
      </c>
      <c r="Q202" s="101">
        <f t="shared" si="41"/>
        <v>0</v>
      </c>
      <c r="R202" s="101">
        <f t="shared" si="42"/>
        <v>0</v>
      </c>
      <c r="S202" s="101">
        <f t="shared" si="43"/>
        <v>0</v>
      </c>
      <c r="T202" s="107">
        <f t="shared" ref="T202:T208" si="48">SUM(G202:S202)</f>
        <v>0</v>
      </c>
      <c r="Y202" s="87">
        <f>ROUND(SUMIFS(Z2M_2_445!$G:$G,Z2M_2_445!$E:$E,9102,Z2M_2_445!$C:$C,$D202)/1000,1)-K202</f>
        <v>0</v>
      </c>
      <c r="Z202" s="87" t="e">
        <f>IF(LEFT(TEXT(D202,"0000"),1)=9,ROUND(SUMIFS(Z2M_2_445!$J:$J,Z2M_2_445!$E:$E,9102,Z2M_2_445!$C:$C,$D202)/1000,1)-L202,ROUND(SUMIFS(Z2M_2_445!$K:$K,Z2M_2_445!$E:$E,9102,Z2M_2_445!$C:$C,$D202)/1000,1)-L202)</f>
        <v>#N/A</v>
      </c>
      <c r="AA202" s="87"/>
      <c r="AB202" s="87"/>
      <c r="AC202" s="87">
        <f>ROUND(SUMIFS(Z2M_2_445!$I:$I,Z2M_2_445!$E:$E,9102,Z2M_2_445!$C:$C,$D202)/1000,1)-O202</f>
        <v>0</v>
      </c>
      <c r="AD202" s="87">
        <f>ROUND(SUMIFS(Z2M_2_445!$L:$L,Z2M_2_445!$E:$E,9102,Z2M_2_445!$C:$C,$D202)/1000,1)-P202</f>
        <v>0</v>
      </c>
    </row>
    <row r="203" spans="1:30" hidden="1" x14ac:dyDescent="0.3">
      <c r="A203" s="94">
        <f t="shared" si="44"/>
        <v>16</v>
      </c>
      <c r="B203" s="94" t="b">
        <f>ISERROR(VLOOKUP(D203,КПКВ00!A:B,1,FALSE))</f>
        <v>1</v>
      </c>
      <c r="C203" s="94">
        <f t="shared" si="35"/>
        <v>0</v>
      </c>
      <c r="D203" s="94" t="e">
        <f>INDEX(КПКВ_3!D:E,A203,1)</f>
        <v>#N/A</v>
      </c>
      <c r="E203" s="97" t="e">
        <f>INDEX(КПКВ_3!D:E,A203,2)</f>
        <v>#N/A</v>
      </c>
      <c r="F203" s="98" t="e">
        <f t="shared" si="45"/>
        <v>#N/A</v>
      </c>
      <c r="G203" s="99">
        <f t="shared" si="40"/>
        <v>0</v>
      </c>
      <c r="H203" s="100">
        <f>ROUND(SUMIF(зф!$C:$C,$D203,зф!$E:$E)/1000,1)</f>
        <v>0</v>
      </c>
      <c r="I203" s="100">
        <f>ROUND(SUMIF(сф!$C:$C,$D203,сф!$E:$E)/1000,1)</f>
        <v>0</v>
      </c>
      <c r="J203" s="99">
        <f t="shared" si="46"/>
        <v>0</v>
      </c>
      <c r="K203" s="100">
        <f>ROUND(SUMIF(зф!$C:$C,$D203,зф!$F:$F)/1000,1)</f>
        <v>0</v>
      </c>
      <c r="L203" s="100">
        <f>ROUND(SUMIF(сф!$C:$C,$D203,сф!$F:$F)/1000,1)</f>
        <v>0</v>
      </c>
      <c r="M203" s="99">
        <f>ROUND(SUMIF(зф!$C:$C,$D203,зф!$G:$G)/1000,1)</f>
        <v>0</v>
      </c>
      <c r="N203" s="99">
        <f t="shared" si="47"/>
        <v>0</v>
      </c>
      <c r="O203" s="100">
        <f>ROUND(SUMIF(зф!$C:$C,$D203,зф!$J:$J)/1000,1)</f>
        <v>0</v>
      </c>
      <c r="P203" s="100">
        <f>ROUND(SUMIF(сф!$C:$C,$D203,сф!$J:$J)/1000,1)</f>
        <v>0</v>
      </c>
      <c r="Q203" s="101">
        <f t="shared" si="41"/>
        <v>0</v>
      </c>
      <c r="R203" s="101">
        <f t="shared" si="42"/>
        <v>0</v>
      </c>
      <c r="S203" s="101">
        <f t="shared" si="43"/>
        <v>0</v>
      </c>
      <c r="T203" s="107">
        <f t="shared" si="48"/>
        <v>0</v>
      </c>
      <c r="Y203" s="87">
        <f>ROUND(SUMIFS(Z2M_2_445!$G:$G,Z2M_2_445!$E:$E,9102,Z2M_2_445!$C:$C,$D203)/1000,1)-K203</f>
        <v>0</v>
      </c>
      <c r="Z203" s="87" t="e">
        <f>IF(LEFT(TEXT(D203,"0000"),1)=9,ROUND(SUMIFS(Z2M_2_445!$J:$J,Z2M_2_445!$E:$E,9102,Z2M_2_445!$C:$C,$D203)/1000,1)-L203,ROUND(SUMIFS(Z2M_2_445!$K:$K,Z2M_2_445!$E:$E,9102,Z2M_2_445!$C:$C,$D203)/1000,1)-L203)</f>
        <v>#N/A</v>
      </c>
      <c r="AA203" s="87"/>
      <c r="AB203" s="87"/>
      <c r="AC203" s="87">
        <f>ROUND(SUMIFS(Z2M_2_445!$I:$I,Z2M_2_445!$E:$E,9102,Z2M_2_445!$C:$C,$D203)/1000,1)-O203</f>
        <v>0</v>
      </c>
      <c r="AD203" s="87">
        <f>ROUND(SUMIFS(Z2M_2_445!$L:$L,Z2M_2_445!$E:$E,9102,Z2M_2_445!$C:$C,$D203)/1000,1)-P203</f>
        <v>0</v>
      </c>
    </row>
    <row r="204" spans="1:30" hidden="1" x14ac:dyDescent="0.3">
      <c r="A204" s="94">
        <f t="shared" si="44"/>
        <v>17</v>
      </c>
      <c r="B204" s="94" t="b">
        <f>ISERROR(VLOOKUP(D204,КПКВ00!A:B,1,FALSE))</f>
        <v>1</v>
      </c>
      <c r="C204" s="94">
        <f t="shared" si="35"/>
        <v>0</v>
      </c>
      <c r="D204" s="94" t="e">
        <f>INDEX(КПКВ_3!D:E,A204,1)</f>
        <v>#N/A</v>
      </c>
      <c r="E204" s="97" t="e">
        <f>INDEX(КПКВ_3!D:E,A204,2)</f>
        <v>#N/A</v>
      </c>
      <c r="F204" s="98" t="e">
        <f t="shared" si="45"/>
        <v>#N/A</v>
      </c>
      <c r="G204" s="99">
        <f t="shared" si="40"/>
        <v>0</v>
      </c>
      <c r="H204" s="100">
        <f>ROUND(SUMIF(зф!$C:$C,$D204,зф!$E:$E)/1000,1)</f>
        <v>0</v>
      </c>
      <c r="I204" s="100">
        <f>ROUND(SUMIF(сф!$C:$C,$D204,сф!$E:$E)/1000,1)</f>
        <v>0</v>
      </c>
      <c r="J204" s="99">
        <f t="shared" si="46"/>
        <v>0</v>
      </c>
      <c r="K204" s="100">
        <f>ROUND(SUMIF(зф!$C:$C,$D204,зф!$F:$F)/1000,1)</f>
        <v>0</v>
      </c>
      <c r="L204" s="100">
        <f>ROUND(SUMIF(сф!$C:$C,$D204,сф!$F:$F)/1000,1)</f>
        <v>0</v>
      </c>
      <c r="M204" s="99">
        <f>ROUND(SUMIF(зф!$C:$C,$D204,зф!$G:$G)/1000,1)</f>
        <v>0</v>
      </c>
      <c r="N204" s="99">
        <f t="shared" si="47"/>
        <v>0</v>
      </c>
      <c r="O204" s="100">
        <f>ROUND(SUMIF(зф!$C:$C,$D204,зф!$J:$J)/1000,1)</f>
        <v>0</v>
      </c>
      <c r="P204" s="100">
        <f>ROUND(SUMIF(сф!$C:$C,$D204,сф!$J:$J)/1000,1)</f>
        <v>0</v>
      </c>
      <c r="Q204" s="101">
        <f t="shared" si="41"/>
        <v>0</v>
      </c>
      <c r="R204" s="101">
        <f t="shared" si="42"/>
        <v>0</v>
      </c>
      <c r="S204" s="101">
        <f t="shared" si="43"/>
        <v>0</v>
      </c>
      <c r="T204" s="107">
        <f t="shared" si="48"/>
        <v>0</v>
      </c>
      <c r="Y204" s="87">
        <f>ROUND(SUMIFS(Z2M_2_445!$G:$G,Z2M_2_445!$E:$E,9102,Z2M_2_445!$C:$C,$D204)/1000,1)-K204</f>
        <v>0</v>
      </c>
      <c r="Z204" s="87" t="e">
        <f>IF(LEFT(TEXT(D204,"0000"),1)=9,ROUND(SUMIFS(Z2M_2_445!$J:$J,Z2M_2_445!$E:$E,9102,Z2M_2_445!$C:$C,$D204)/1000,1)-L204,ROUND(SUMIFS(Z2M_2_445!$K:$K,Z2M_2_445!$E:$E,9102,Z2M_2_445!$C:$C,$D204)/1000,1)-L204)</f>
        <v>#N/A</v>
      </c>
      <c r="AA204" s="87"/>
      <c r="AB204" s="87"/>
      <c r="AC204" s="87">
        <f>ROUND(SUMIFS(Z2M_2_445!$I:$I,Z2M_2_445!$E:$E,9102,Z2M_2_445!$C:$C,$D204)/1000,1)-O204</f>
        <v>0</v>
      </c>
      <c r="AD204" s="87">
        <f>ROUND(SUMIFS(Z2M_2_445!$L:$L,Z2M_2_445!$E:$E,9102,Z2M_2_445!$C:$C,$D204)/1000,1)-P204</f>
        <v>0</v>
      </c>
    </row>
    <row r="205" spans="1:30" hidden="1" x14ac:dyDescent="0.3">
      <c r="A205" s="94">
        <f t="shared" si="44"/>
        <v>18</v>
      </c>
      <c r="B205" s="94" t="b">
        <f>ISERROR(VLOOKUP(D205,КПКВ00!A:B,1,FALSE))</f>
        <v>1</v>
      </c>
      <c r="C205" s="94">
        <f t="shared" si="35"/>
        <v>0</v>
      </c>
      <c r="D205" s="94" t="e">
        <f>INDEX(КПКВ_3!D:E,A205,1)</f>
        <v>#N/A</v>
      </c>
      <c r="E205" s="97" t="e">
        <f>INDEX(КПКВ_3!D:E,A205,2)</f>
        <v>#N/A</v>
      </c>
      <c r="F205" s="98" t="e">
        <f t="shared" si="45"/>
        <v>#N/A</v>
      </c>
      <c r="G205" s="99">
        <f t="shared" si="40"/>
        <v>0</v>
      </c>
      <c r="H205" s="100">
        <f>ROUND(SUMIF(зф!$C:$C,$D205,зф!$E:$E)/1000,1)</f>
        <v>0</v>
      </c>
      <c r="I205" s="100">
        <f>ROUND(SUMIF(сф!$C:$C,$D205,сф!$E:$E)/1000,1)</f>
        <v>0</v>
      </c>
      <c r="J205" s="99">
        <f t="shared" si="46"/>
        <v>0</v>
      </c>
      <c r="K205" s="100">
        <f>ROUND(SUMIF(зф!$C:$C,$D205,зф!$F:$F)/1000,1)</f>
        <v>0</v>
      </c>
      <c r="L205" s="100">
        <f>ROUND(SUMIF(сф!$C:$C,$D205,сф!$F:$F)/1000,1)</f>
        <v>0</v>
      </c>
      <c r="M205" s="99">
        <f>ROUND(SUMIF(зф!$C:$C,$D205,зф!$G:$G)/1000,1)</f>
        <v>0</v>
      </c>
      <c r="N205" s="99">
        <f t="shared" si="47"/>
        <v>0</v>
      </c>
      <c r="O205" s="100">
        <f>ROUND(SUMIF(зф!$C:$C,$D205,зф!$J:$J)/1000,1)</f>
        <v>0</v>
      </c>
      <c r="P205" s="100">
        <f>ROUND(SUMIF(сф!$C:$C,$D205,сф!$J:$J)/1000,1)</f>
        <v>0</v>
      </c>
      <c r="Q205" s="101">
        <f t="shared" si="41"/>
        <v>0</v>
      </c>
      <c r="R205" s="101">
        <f t="shared" si="42"/>
        <v>0</v>
      </c>
      <c r="S205" s="101">
        <f t="shared" si="43"/>
        <v>0</v>
      </c>
      <c r="T205" s="107">
        <f t="shared" si="48"/>
        <v>0</v>
      </c>
      <c r="Y205" s="87">
        <f>ROUND(SUMIFS(Z2M_2_445!$G:$G,Z2M_2_445!$E:$E,9102,Z2M_2_445!$C:$C,$D205)/1000,1)-K205</f>
        <v>0</v>
      </c>
      <c r="Z205" s="87" t="e">
        <f>IF(LEFT(TEXT(D205,"0000"),1)=9,ROUND(SUMIFS(Z2M_2_445!$J:$J,Z2M_2_445!$E:$E,9102,Z2M_2_445!$C:$C,$D205)/1000,1)-L205,ROUND(SUMIFS(Z2M_2_445!$K:$K,Z2M_2_445!$E:$E,9102,Z2M_2_445!$C:$C,$D205)/1000,1)-L205)</f>
        <v>#N/A</v>
      </c>
      <c r="AA205" s="87"/>
      <c r="AB205" s="87"/>
      <c r="AC205" s="87">
        <f>ROUND(SUMIFS(Z2M_2_445!$I:$I,Z2M_2_445!$E:$E,9102,Z2M_2_445!$C:$C,$D205)/1000,1)-O205</f>
        <v>0</v>
      </c>
      <c r="AD205" s="87">
        <f>ROUND(SUMIFS(Z2M_2_445!$L:$L,Z2M_2_445!$E:$E,9102,Z2M_2_445!$C:$C,$D205)/1000,1)-P205</f>
        <v>0</v>
      </c>
    </row>
    <row r="206" spans="1:30" hidden="1" x14ac:dyDescent="0.3">
      <c r="A206" s="94">
        <f t="shared" si="44"/>
        <v>19</v>
      </c>
      <c r="B206" s="94" t="b">
        <f>ISERROR(VLOOKUP(D206,КПКВ00!A:B,1,FALSE))</f>
        <v>1</v>
      </c>
      <c r="C206" s="94">
        <f t="shared" si="35"/>
        <v>0</v>
      </c>
      <c r="D206" s="94" t="e">
        <f>INDEX(КПКВ_3!D:E,A206,1)</f>
        <v>#N/A</v>
      </c>
      <c r="E206" s="97" t="e">
        <f>INDEX(КПКВ_3!D:E,A206,2)</f>
        <v>#N/A</v>
      </c>
      <c r="F206" s="98" t="e">
        <f t="shared" si="45"/>
        <v>#N/A</v>
      </c>
      <c r="G206" s="99">
        <f t="shared" si="40"/>
        <v>0</v>
      </c>
      <c r="H206" s="100">
        <f>ROUND(SUMIF(зф!$C:$C,$D206,зф!$E:$E)/1000,1)</f>
        <v>0</v>
      </c>
      <c r="I206" s="100">
        <f>ROUND(SUMIF(сф!$C:$C,$D206,сф!$E:$E)/1000,1)</f>
        <v>0</v>
      </c>
      <c r="J206" s="99">
        <f t="shared" si="46"/>
        <v>0</v>
      </c>
      <c r="K206" s="100">
        <f>ROUND(SUMIF(зф!$C:$C,$D206,зф!$F:$F)/1000,1)</f>
        <v>0</v>
      </c>
      <c r="L206" s="100">
        <f>ROUND(SUMIF(сф!$C:$C,$D206,сф!$F:$F)/1000,1)</f>
        <v>0</v>
      </c>
      <c r="M206" s="99">
        <f>ROUND(SUMIF(зф!$C:$C,$D206,зф!$G:$G)/1000,1)</f>
        <v>0</v>
      </c>
      <c r="N206" s="99">
        <f t="shared" si="47"/>
        <v>0</v>
      </c>
      <c r="O206" s="100">
        <f>ROUND(SUMIF(зф!$C:$C,$D206,зф!$J:$J)/1000,1)</f>
        <v>0</v>
      </c>
      <c r="P206" s="100">
        <f>ROUND(SUMIF(сф!$C:$C,$D206,сф!$J:$J)/1000,1)</f>
        <v>0</v>
      </c>
      <c r="Q206" s="101">
        <f t="shared" si="41"/>
        <v>0</v>
      </c>
      <c r="R206" s="101">
        <f t="shared" si="42"/>
        <v>0</v>
      </c>
      <c r="S206" s="101">
        <f t="shared" si="43"/>
        <v>0</v>
      </c>
      <c r="T206" s="107">
        <f t="shared" si="48"/>
        <v>0</v>
      </c>
      <c r="Y206" s="87">
        <f>ROUND(SUMIFS(Z2M_2_445!$G:$G,Z2M_2_445!$E:$E,9102,Z2M_2_445!$C:$C,$D206)/1000,1)-K206</f>
        <v>0</v>
      </c>
      <c r="Z206" s="87" t="e">
        <f>IF(LEFT(TEXT(D206,"0000"),1)=9,ROUND(SUMIFS(Z2M_2_445!$J:$J,Z2M_2_445!$E:$E,9102,Z2M_2_445!$C:$C,$D206)/1000,1)-L206,ROUND(SUMIFS(Z2M_2_445!$K:$K,Z2M_2_445!$E:$E,9102,Z2M_2_445!$C:$C,$D206)/1000,1)-L206)</f>
        <v>#N/A</v>
      </c>
      <c r="AA206" s="87"/>
      <c r="AB206" s="87"/>
      <c r="AC206" s="87">
        <f>ROUND(SUMIFS(Z2M_2_445!$I:$I,Z2M_2_445!$E:$E,9102,Z2M_2_445!$C:$C,$D206)/1000,1)-O206</f>
        <v>0</v>
      </c>
      <c r="AD206" s="87">
        <f>ROUND(SUMIFS(Z2M_2_445!$L:$L,Z2M_2_445!$E:$E,9102,Z2M_2_445!$C:$C,$D206)/1000,1)-P206</f>
        <v>0</v>
      </c>
    </row>
    <row r="207" spans="1:30" hidden="1" x14ac:dyDescent="0.3">
      <c r="A207" s="94">
        <f t="shared" si="44"/>
        <v>20</v>
      </c>
      <c r="B207" s="94" t="b">
        <f>ISERROR(VLOOKUP(D207,КПКВ00!A:B,1,FALSE))</f>
        <v>1</v>
      </c>
      <c r="C207" s="94">
        <f t="shared" si="35"/>
        <v>0</v>
      </c>
      <c r="D207" s="94" t="e">
        <f>INDEX(КПКВ_3!D:E,A207,1)</f>
        <v>#N/A</v>
      </c>
      <c r="E207" s="97" t="e">
        <f>INDEX(КПКВ_3!D:E,A207,2)</f>
        <v>#N/A</v>
      </c>
      <c r="F207" s="98" t="e">
        <f t="shared" si="45"/>
        <v>#N/A</v>
      </c>
      <c r="G207" s="99">
        <f t="shared" si="40"/>
        <v>0</v>
      </c>
      <c r="H207" s="100">
        <f>ROUND(SUMIF(зф!$C:$C,$D207,зф!$E:$E)/1000,1)</f>
        <v>0</v>
      </c>
      <c r="I207" s="100">
        <f>ROUND(SUMIF(сф!$C:$C,$D207,сф!$E:$E)/1000,1)</f>
        <v>0</v>
      </c>
      <c r="J207" s="99">
        <f t="shared" si="46"/>
        <v>0</v>
      </c>
      <c r="K207" s="100">
        <f>ROUND(SUMIF(зф!$C:$C,$D207,зф!$F:$F)/1000,1)</f>
        <v>0</v>
      </c>
      <c r="L207" s="100">
        <f>ROUND(SUMIF(сф!$C:$C,$D207,сф!$F:$F)/1000,1)</f>
        <v>0</v>
      </c>
      <c r="M207" s="99">
        <f>ROUND(SUMIF(зф!$C:$C,$D207,зф!$G:$G)/1000,1)</f>
        <v>0</v>
      </c>
      <c r="N207" s="99">
        <f t="shared" si="47"/>
        <v>0</v>
      </c>
      <c r="O207" s="100">
        <f>ROUND(SUMIF(зф!$C:$C,$D207,зф!$J:$J)/1000,1)</f>
        <v>0</v>
      </c>
      <c r="P207" s="100">
        <f>ROUND(SUMIF(сф!$C:$C,$D207,сф!$J:$J)/1000,1)</f>
        <v>0</v>
      </c>
      <c r="Q207" s="101">
        <f t="shared" si="41"/>
        <v>0</v>
      </c>
      <c r="R207" s="101">
        <f t="shared" si="42"/>
        <v>0</v>
      </c>
      <c r="S207" s="101">
        <f t="shared" si="43"/>
        <v>0</v>
      </c>
      <c r="T207" s="107">
        <f t="shared" si="48"/>
        <v>0</v>
      </c>
      <c r="Y207" s="87">
        <f>ROUND(SUMIFS(Z2M_2_445!$G:$G,Z2M_2_445!$E:$E,9102,Z2M_2_445!$C:$C,$D207)/1000,1)-K207</f>
        <v>0</v>
      </c>
      <c r="Z207" s="87" t="e">
        <f>IF(LEFT(TEXT(D207,"0000"),1)=9,ROUND(SUMIFS(Z2M_2_445!$J:$J,Z2M_2_445!$E:$E,9102,Z2M_2_445!$C:$C,$D207)/1000,1)-L207,ROUND(SUMIFS(Z2M_2_445!$K:$K,Z2M_2_445!$E:$E,9102,Z2M_2_445!$C:$C,$D207)/1000,1)-L207)</f>
        <v>#N/A</v>
      </c>
      <c r="AA207" s="87"/>
      <c r="AB207" s="87"/>
      <c r="AC207" s="87">
        <f>ROUND(SUMIFS(Z2M_2_445!$I:$I,Z2M_2_445!$E:$E,9102,Z2M_2_445!$C:$C,$D207)/1000,1)-O207</f>
        <v>0</v>
      </c>
      <c r="AD207" s="87">
        <f>ROUND(SUMIFS(Z2M_2_445!$L:$L,Z2M_2_445!$E:$E,9102,Z2M_2_445!$C:$C,$D207)/1000,1)-P207</f>
        <v>0</v>
      </c>
    </row>
    <row r="208" spans="1:30" hidden="1" x14ac:dyDescent="0.3">
      <c r="A208" s="94">
        <f t="shared" si="44"/>
        <v>21</v>
      </c>
      <c r="B208" s="94" t="b">
        <f>ISERROR(VLOOKUP(D208,КПКВ00!A:B,1,FALSE))</f>
        <v>1</v>
      </c>
      <c r="C208" s="94">
        <f t="shared" si="35"/>
        <v>0</v>
      </c>
      <c r="D208" s="94" t="e">
        <f>INDEX(КПКВ_3!D:E,A208,1)</f>
        <v>#N/A</v>
      </c>
      <c r="E208" s="97" t="e">
        <f>INDEX(КПКВ_3!D:E,A208,2)</f>
        <v>#N/A</v>
      </c>
      <c r="F208" s="98" t="e">
        <f t="shared" si="45"/>
        <v>#N/A</v>
      </c>
      <c r="G208" s="99">
        <f t="shared" si="40"/>
        <v>0</v>
      </c>
      <c r="H208" s="100">
        <f>ROUND(SUMIF(зф!$C:$C,$D208,зф!$E:$E)/1000,1)</f>
        <v>0</v>
      </c>
      <c r="I208" s="100">
        <f>ROUND(SUMIF(сф!$C:$C,$D208,сф!$E:$E)/1000,1)</f>
        <v>0</v>
      </c>
      <c r="J208" s="99">
        <f t="shared" si="46"/>
        <v>0</v>
      </c>
      <c r="K208" s="100">
        <f>ROUND(SUMIF(зф!$C:$C,$D208,зф!$F:$F)/1000,1)</f>
        <v>0</v>
      </c>
      <c r="L208" s="100">
        <f>ROUND(SUMIF(сф!$C:$C,$D208,сф!$F:$F)/1000,1)</f>
        <v>0</v>
      </c>
      <c r="M208" s="99">
        <f>ROUND(SUMIF(зф!$C:$C,$D208,зф!$G:$G)/1000,1)</f>
        <v>0</v>
      </c>
      <c r="N208" s="99">
        <f t="shared" si="47"/>
        <v>0</v>
      </c>
      <c r="O208" s="100">
        <f>ROUND(SUMIF(зф!$C:$C,$D208,зф!$J:$J)/1000,1)</f>
        <v>0</v>
      </c>
      <c r="P208" s="100">
        <f>ROUND(SUMIF(сф!$C:$C,$D208,сф!$J:$J)/1000,1)</f>
        <v>0</v>
      </c>
      <c r="Q208" s="101">
        <f t="shared" si="41"/>
        <v>0</v>
      </c>
      <c r="R208" s="101">
        <f t="shared" si="42"/>
        <v>0</v>
      </c>
      <c r="S208" s="101">
        <f t="shared" si="43"/>
        <v>0</v>
      </c>
      <c r="T208" s="107">
        <f t="shared" si="48"/>
        <v>0</v>
      </c>
      <c r="Y208" s="87">
        <f>ROUND(SUMIFS(Z2M_2_445!$G:$G,Z2M_2_445!$E:$E,9102,Z2M_2_445!$C:$C,$D208)/1000,1)-K208</f>
        <v>0</v>
      </c>
      <c r="Z208" s="87" t="e">
        <f>IF(LEFT(TEXT(D208,"0000"),1)=9,ROUND(SUMIFS(Z2M_2_445!$J:$J,Z2M_2_445!$E:$E,9102,Z2M_2_445!$C:$C,$D208)/1000,1)-L208,ROUND(SUMIFS(Z2M_2_445!$K:$K,Z2M_2_445!$E:$E,9102,Z2M_2_445!$C:$C,$D208)/1000,1)-L208)</f>
        <v>#N/A</v>
      </c>
      <c r="AA208" s="87"/>
      <c r="AB208" s="87"/>
      <c r="AC208" s="87">
        <f>ROUND(SUMIFS(Z2M_2_445!$I:$I,Z2M_2_445!$E:$E,9102,Z2M_2_445!$C:$C,$D208)/1000,1)-O208</f>
        <v>0</v>
      </c>
      <c r="AD208" s="87">
        <f>ROUND(SUMIFS(Z2M_2_445!$L:$L,Z2M_2_445!$E:$E,9102,Z2M_2_445!$C:$C,$D208)/1000,1)-P208</f>
        <v>0</v>
      </c>
    </row>
    <row r="209" spans="5:30" s="153" customFormat="1" x14ac:dyDescent="0.3">
      <c r="E209" s="102" t="s">
        <v>170</v>
      </c>
      <c r="F209" s="103"/>
      <c r="G209" s="104">
        <f>H209+I209</f>
        <v>180802.9</v>
      </c>
      <c r="H209" s="105">
        <f>SUM(H187:H208)</f>
        <v>174766.6</v>
      </c>
      <c r="I209" s="105">
        <f>SUM(I187:I208)</f>
        <v>6036.3</v>
      </c>
      <c r="J209" s="104">
        <f>K209+L209</f>
        <v>210913.09999999998</v>
      </c>
      <c r="K209" s="105">
        <f>SUM(K187:K208)</f>
        <v>194049.99999999997</v>
      </c>
      <c r="L209" s="105">
        <f>SUM(L187:L208)+0.1</f>
        <v>16863.099999999995</v>
      </c>
      <c r="M209" s="105">
        <f>SUM(M187:M208)</f>
        <v>194050</v>
      </c>
      <c r="N209" s="104">
        <f>O209+P209</f>
        <v>198424.49999999997</v>
      </c>
      <c r="O209" s="105">
        <f>SUM(O187:O208)</f>
        <v>182548.19999999998</v>
      </c>
      <c r="P209" s="105">
        <f>SUM(P187:P208)</f>
        <v>15876.299999999997</v>
      </c>
      <c r="Q209" s="106">
        <f>IF(J209=0,,N209/J209%)</f>
        <v>94.078793588449457</v>
      </c>
      <c r="R209" s="106">
        <f>IF(M209=0,,O209/M209%)</f>
        <v>94.072764751352736</v>
      </c>
      <c r="S209" s="106">
        <f>IF(L209=0,,P209/L209%)</f>
        <v>94.148169672242958</v>
      </c>
      <c r="T209" s="107">
        <f>SUM(G209:S209)</f>
        <v>1374613.2997280119</v>
      </c>
      <c r="Y209" s="160">
        <f>ROUND(SUMIFS(Z2M_2_445!$G:$G,Z2M_2_445!$E:$E,9102,Z2M_2_445!$C:$C,$D209)/1000,1)-K209</f>
        <v>-194049.99999999997</v>
      </c>
      <c r="Z209" s="160">
        <f>IF(LEFT(TEXT(D209,"0000"),1)=9,ROUND(SUMIFS(Z2M_2_445!$J:$J,Z2M_2_445!$E:$E,9102,Z2M_2_445!$C:$C,$D209)/1000,1)-L209,ROUND(SUMIFS(Z2M_2_445!$K:$K,Z2M_2_445!$E:$E,9102,Z2M_2_445!$C:$C,$D209)/1000,1)-L209)</f>
        <v>-16863.099999999995</v>
      </c>
      <c r="AA209" s="160"/>
      <c r="AB209" s="160"/>
      <c r="AC209" s="160">
        <f>ROUND(SUMIFS(Z2M_2_445!$I:$I,Z2M_2_445!$E:$E,9102,Z2M_2_445!$C:$C,$D209)/1000,1)-O209</f>
        <v>-182548.19999999998</v>
      </c>
      <c r="AD209" s="160">
        <f>ROUND(SUMIFS(Z2M_2_445!$L:$L,Z2M_2_445!$E:$E,9102,Z2M_2_445!$C:$C,$D209)/1000,1)-P209</f>
        <v>-15876.299999999997</v>
      </c>
    </row>
    <row r="210" spans="5:30" s="11" customFormat="1" hidden="1" x14ac:dyDescent="0.3">
      <c r="E210" s="113"/>
      <c r="G210" s="114">
        <f t="shared" ref="G210:P210" si="49">ROUND(G211/1000,1)-G209</f>
        <v>0</v>
      </c>
      <c r="H210" s="114">
        <f t="shared" si="49"/>
        <v>0</v>
      </c>
      <c r="I210" s="114">
        <f t="shared" si="49"/>
        <v>0</v>
      </c>
      <c r="J210" s="114">
        <f t="shared" si="49"/>
        <v>0</v>
      </c>
      <c r="K210" s="114">
        <f t="shared" si="49"/>
        <v>0</v>
      </c>
      <c r="L210" s="114">
        <f t="shared" si="49"/>
        <v>0</v>
      </c>
      <c r="M210" s="114">
        <f t="shared" si="49"/>
        <v>0</v>
      </c>
      <c r="N210" s="114">
        <f t="shared" si="49"/>
        <v>0.1000000000349246</v>
      </c>
      <c r="O210" s="114">
        <f t="shared" si="49"/>
        <v>0</v>
      </c>
      <c r="P210" s="114">
        <f t="shared" si="49"/>
        <v>0</v>
      </c>
      <c r="T210" s="133">
        <f>SUM(G211:S211)</f>
        <v>1374331031.6299999</v>
      </c>
    </row>
    <row r="211" spans="5:30" hidden="1" x14ac:dyDescent="0.3">
      <c r="E211" s="90" t="s">
        <v>89</v>
      </c>
      <c r="G211" s="115">
        <f>SUM(H211:I211)</f>
        <v>180802857</v>
      </c>
      <c r="H211">
        <f>SUMIF(зф!$D:$D,$E$211,зф!E:E)</f>
        <v>174766604</v>
      </c>
      <c r="I211">
        <f>SUMIF(сф!$D:$D,$E$211,сф!E:E)</f>
        <v>6036253</v>
      </c>
      <c r="J211" s="115">
        <f>SUM(K211:L211)</f>
        <v>210913081.41000003</v>
      </c>
      <c r="K211">
        <f>SUMIF(зф!$D:$D,$E$211,зф!F:F)</f>
        <v>194049975.61000001</v>
      </c>
      <c r="L211">
        <f>SUMIF(сф!$D:$D,$E$211,сф!F:F)</f>
        <v>16863105.800000001</v>
      </c>
      <c r="M211">
        <f>SUMIF(зф!$D:$D,$E$211,зф!G:G)</f>
        <v>194049975.61000001</v>
      </c>
      <c r="N211" s="115">
        <f>SUM(O211:P211)</f>
        <v>198424589.59999999</v>
      </c>
      <c r="O211">
        <f>SUMIF(зф!$D:$D,$E$211,зф!J:J)</f>
        <v>182548239.78</v>
      </c>
      <c r="P211">
        <f>SUMIF(сф!$D:$D,$E$211,сф!J:J)</f>
        <v>15876349.82</v>
      </c>
      <c r="T211" s="107">
        <f>T210</f>
        <v>1374331031.6299999</v>
      </c>
    </row>
    <row r="212" spans="5:30" hidden="1" x14ac:dyDescent="0.3"/>
    <row r="213" spans="5:30" hidden="1" x14ac:dyDescent="0.3">
      <c r="E213" s="90" t="s">
        <v>172</v>
      </c>
    </row>
    <row r="214" spans="5:30" hidden="1" x14ac:dyDescent="0.3">
      <c r="E214" s="156" t="s">
        <v>359</v>
      </c>
      <c r="F214" s="156" t="s">
        <v>187</v>
      </c>
      <c r="J214">
        <f>SUMIFS(Z2M_2_445!Q:Q,Z2M_2_445!C:C,E214,Z2M_2_445!E:E,F214)</f>
        <v>197995158.75</v>
      </c>
      <c r="K214">
        <f>SUMIFS(Z2M_2_445!G:G,Z2M_2_445!C:C,E214,Z2M_2_445!E:E,F214)</f>
        <v>182426849.61000001</v>
      </c>
      <c r="L214">
        <f>SUMIFS(Z2M_2_445!K:K,Z2M_2_445!C:C,E214,Z2M_2_445!E:E,F214)</f>
        <v>15720549.140000001</v>
      </c>
      <c r="N214">
        <f>SUMIFS(Z2M_2_445!R:R,Z2M_2_445!C:C,E214,Z2M_2_445!E:E,F214)</f>
        <v>187064805.72</v>
      </c>
      <c r="O214">
        <f>SUMIFS(Z2M_2_445!I:I,Z2M_2_445!C:C,E214,Z2M_2_445!E:E,F214)</f>
        <v>172283656.59999999</v>
      </c>
      <c r="P214">
        <f>SUMIFS(Z2M_2_445!L:L,Z2M_2_445!C:C,E214,Z2M_2_445!E:E,F214)</f>
        <v>14781149.119999999</v>
      </c>
    </row>
    <row r="215" spans="5:30" s="116" customFormat="1" hidden="1" x14ac:dyDescent="0.3">
      <c r="E215" s="157"/>
      <c r="J215" s="114">
        <f>ROUND((J214+J227)/1000,1)-J165</f>
        <v>0</v>
      </c>
      <c r="K215" s="114">
        <f>ROUND(K214/1000,1)-K165</f>
        <v>-0.10000000000582077</v>
      </c>
      <c r="L215" s="114">
        <f>ROUND(L214/1000,1)-L165</f>
        <v>0</v>
      </c>
      <c r="N215" s="114">
        <f>ROUND(N214/1000,1)-N165</f>
        <v>0</v>
      </c>
      <c r="O215" s="114">
        <f>ROUND(O214/1000,1)-O165</f>
        <v>0</v>
      </c>
      <c r="P215" s="114">
        <f>ROUND(P214/1000,1)-P165</f>
        <v>0</v>
      </c>
    </row>
    <row r="216" spans="5:30" hidden="1" x14ac:dyDescent="0.3">
      <c r="E216" s="156" t="s">
        <v>364</v>
      </c>
      <c r="F216" s="156" t="s">
        <v>187</v>
      </c>
      <c r="J216">
        <f>SUMIFS(Z2M_2_445!Q:Q,Z2M_2_445!C:C,E216,Z2M_2_445!E:E,F216)</f>
        <v>197995158.75</v>
      </c>
      <c r="K216">
        <f>SUMIFS(Z2M_2_445!G:G,Z2M_2_445!C:C,E216,Z2M_2_445!E:E,F216)</f>
        <v>187136559.61000001</v>
      </c>
      <c r="L216">
        <f>SUMIFS(Z2M_2_445!K:K,Z2M_2_445!C:C,E216,Z2M_2_445!E:E,F216)</f>
        <v>15720549.140000001</v>
      </c>
      <c r="N216">
        <f>SUMIFS(Z2M_2_445!R:R,Z2M_2_445!C:C,E216,Z2M_2_445!E:E,F216)</f>
        <v>191774440.53</v>
      </c>
      <c r="O216">
        <f>SUMIFS(Z2M_2_445!I:I,Z2M_2_445!C:C,E216,Z2M_2_445!E:E,F216)</f>
        <v>176993291.41</v>
      </c>
      <c r="P216">
        <f>SUMIFS(Z2M_2_445!L:L,Z2M_2_445!C:C,E216,Z2M_2_445!E:E,F216)</f>
        <v>14781149.119999999</v>
      </c>
    </row>
    <row r="217" spans="5:30" s="116" customFormat="1" hidden="1" x14ac:dyDescent="0.3">
      <c r="E217" s="157"/>
      <c r="J217" s="114">
        <f>ROUND((J218+J220+J221+J227)/1000,1)-J187</f>
        <v>0</v>
      </c>
      <c r="K217" s="114">
        <f>ROUND(K216/1000,1)-K187</f>
        <v>0</v>
      </c>
      <c r="L217" s="114">
        <f>ROUND((L218+L220+L221)/1000,1)-L187</f>
        <v>0</v>
      </c>
      <c r="N217" s="114">
        <f>ROUND(N216/1000,1)-N187</f>
        <v>0</v>
      </c>
      <c r="O217" s="114">
        <f>ROUND(O216/1000,1)-O187</f>
        <v>0</v>
      </c>
      <c r="P217" s="114">
        <f>ROUND(P216/1000,1)-P187</f>
        <v>0</v>
      </c>
    </row>
    <row r="218" spans="5:30" hidden="1" x14ac:dyDescent="0.3">
      <c r="E218" s="156" t="s">
        <v>372</v>
      </c>
      <c r="F218" s="156" t="s">
        <v>187</v>
      </c>
      <c r="J218">
        <f>SUMIFS(Z2M_2_445!Q:Q,Z2M_2_445!C:C,E218,Z2M_2_445!E:E,F218)</f>
        <v>197995158.75</v>
      </c>
      <c r="K218">
        <f>SUMIFS(Z2M_2_445!G:G,Z2M_2_445!C:C,E218,Z2M_2_445!E:E,F218)</f>
        <v>194049975.61000001</v>
      </c>
      <c r="L218">
        <f>SUMIFS(Z2M_2_445!K:K,Z2M_2_445!C:C,E218,Z2M_2_445!E:E,F218)</f>
        <v>15720549.140000001</v>
      </c>
      <c r="N218">
        <f>SUMIFS(Z2M_2_445!R:R,Z2M_2_445!C:C,E218,Z2M_2_445!E:E,F218)</f>
        <v>198424589.59999999</v>
      </c>
      <c r="O218">
        <f>SUMIFS(Z2M_2_445!I:I,Z2M_2_445!C:C,E218,Z2M_2_445!E:E,F218)</f>
        <v>182548239.78</v>
      </c>
      <c r="P218">
        <f>SUMIFS(Z2M_2_445!L:L,Z2M_2_445!C:C,E218,Z2M_2_445!E:E,F218)</f>
        <v>15876349.82</v>
      </c>
    </row>
    <row r="219" spans="5:30" s="6" customFormat="1" hidden="1" x14ac:dyDescent="0.3">
      <c r="E219" s="112"/>
      <c r="J219" s="124">
        <f>ROUND((J218+J223+J224+J227)/1000,1)-J209</f>
        <v>0</v>
      </c>
      <c r="K219" s="124">
        <f>ROUND((K218+K223+K224)/1000,1)-K209</f>
        <v>0</v>
      </c>
      <c r="L219" s="124">
        <f>ROUND((L218+L223+L224)/1000,1)-L209</f>
        <v>0</v>
      </c>
      <c r="N219" s="124">
        <f>ROUND(N218/1000,1)-N209</f>
        <v>0.1000000000349246</v>
      </c>
      <c r="O219" s="124">
        <f>ROUND(O218/1000,1)-O209</f>
        <v>0</v>
      </c>
      <c r="P219" s="124">
        <f>ROUND(P218/1000,1)-P209</f>
        <v>0</v>
      </c>
    </row>
    <row r="220" spans="5:30" hidden="1" x14ac:dyDescent="0.3">
      <c r="E220" s="156" t="s">
        <v>364</v>
      </c>
      <c r="F220" s="156" t="s">
        <v>362</v>
      </c>
      <c r="J220">
        <f>SUMIFS(Z2M_2_445!P:P,Z2M_2_445!C:C,E220,Z2M_2_445!E:E,F220)</f>
        <v>4709710</v>
      </c>
      <c r="L220">
        <f>SUMIFS(Z2M_2_445!J:J,Z2M_2_445!C:C,E220,Z2M_2_445!E:E,F220)</f>
        <v>0</v>
      </c>
    </row>
    <row r="221" spans="5:30" hidden="1" x14ac:dyDescent="0.3">
      <c r="E221" s="156" t="s">
        <v>364</v>
      </c>
      <c r="F221" s="156" t="s">
        <v>368</v>
      </c>
      <c r="J221">
        <f>SUMIFS(Z2M_2_445!P:P,Z2M_2_445!C:C,E221,Z2M_2_445!E:E,F221)</f>
        <v>0</v>
      </c>
      <c r="L221">
        <f>SUMIFS(Z2M_2_445!J:J,Z2M_2_445!C:C,E221,Z2M_2_445!E:E,F221)</f>
        <v>0</v>
      </c>
    </row>
    <row r="222" spans="5:30" hidden="1" x14ac:dyDescent="0.3"/>
    <row r="223" spans="5:30" hidden="1" x14ac:dyDescent="0.3">
      <c r="E223" s="156" t="s">
        <v>372</v>
      </c>
      <c r="F223" s="156" t="s">
        <v>362</v>
      </c>
      <c r="J223">
        <f>SUMIFS(Z2M_2_445!P:P,Z2M_2_445!C:C,E223,Z2M_2_445!E:E,F223)</f>
        <v>11495598.66</v>
      </c>
      <c r="L223">
        <f>SUMIFS(Z2M_2_445!J:J,Z2M_2_445!C:C,E223,Z2M_2_445!E:E,F223)</f>
        <v>47842.66</v>
      </c>
    </row>
    <row r="224" spans="5:30" hidden="1" x14ac:dyDescent="0.3">
      <c r="E224" s="156" t="s">
        <v>372</v>
      </c>
      <c r="F224" s="156" t="s">
        <v>368</v>
      </c>
      <c r="J224">
        <f>SUMIFS(Z2M_2_445!P:P,Z2M_2_445!C:C,E224,Z2M_2_445!E:E,F224)</f>
        <v>1270084</v>
      </c>
      <c r="L224">
        <f>SUMIFS(Z2M_2_445!J:J,Z2M_2_445!C:C,E224,Z2M_2_445!E:E,F224)</f>
        <v>1094714</v>
      </c>
    </row>
    <row r="225" spans="5:10" hidden="1" x14ac:dyDescent="0.3"/>
    <row r="226" spans="5:10" hidden="1" x14ac:dyDescent="0.3"/>
    <row r="227" spans="5:10" hidden="1" x14ac:dyDescent="0.3">
      <c r="E227" s="158" t="s">
        <v>358</v>
      </c>
      <c r="F227" s="158" t="s">
        <v>348</v>
      </c>
      <c r="J227">
        <f>SUMIFS(Z2M_2_445!P:P,Z2M_2_445!C:C,E227,Z2M_2_445!E:E,F227)</f>
        <v>152240</v>
      </c>
    </row>
    <row r="228" spans="5:10" hidden="1" x14ac:dyDescent="0.3"/>
    <row r="229" spans="5:10" hidden="1" x14ac:dyDescent="0.3"/>
    <row r="230" spans="5:10" hidden="1" x14ac:dyDescent="0.3"/>
    <row r="231" spans="5:10" hidden="1" x14ac:dyDescent="0.3"/>
    <row r="232" spans="5:10" hidden="1" x14ac:dyDescent="0.3"/>
    <row r="233" spans="5:10" hidden="1" x14ac:dyDescent="0.3"/>
    <row r="234" spans="5:10" hidden="1" x14ac:dyDescent="0.3"/>
    <row r="235" spans="5:10" hidden="1" x14ac:dyDescent="0.3"/>
    <row r="236" spans="5:10" hidden="1" x14ac:dyDescent="0.3"/>
    <row r="237" spans="5:10" hidden="1" x14ac:dyDescent="0.3"/>
    <row r="238" spans="5:10" hidden="1" x14ac:dyDescent="0.3"/>
    <row r="239" spans="5:10" hidden="1" x14ac:dyDescent="0.3"/>
    <row r="240" spans="5:1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</sheetData>
  <autoFilter ref="A8:AD211">
    <filterColumn colId="19">
      <customFilters>
        <customFilter operator="notEqual" val="0"/>
      </customFilters>
    </filterColumn>
  </autoFilter>
  <mergeCells count="13">
    <mergeCell ref="E7:E8"/>
    <mergeCell ref="F7:F8"/>
    <mergeCell ref="N7:P7"/>
    <mergeCell ref="Q7:Q8"/>
    <mergeCell ref="R7:R8"/>
    <mergeCell ref="X7:Z7"/>
    <mergeCell ref="AA7:AA8"/>
    <mergeCell ref="AB7:AD7"/>
    <mergeCell ref="S7:S8"/>
    <mergeCell ref="G7:I7"/>
    <mergeCell ref="J7:L7"/>
    <mergeCell ref="M7:M8"/>
    <mergeCell ref="U7:W7"/>
  </mergeCells>
  <conditionalFormatting sqref="T10:T209 A9:XFD9">
    <cfRule type="expression" dxfId="114" priority="48">
      <formula>"$C5=1"</formula>
    </cfRule>
  </conditionalFormatting>
  <conditionalFormatting sqref="E9">
    <cfRule type="expression" dxfId="113" priority="47">
      <formula>"$C5=1"</formula>
    </cfRule>
  </conditionalFormatting>
  <conditionalFormatting sqref="G211 A9:XFD209">
    <cfRule type="expression" dxfId="112" priority="46">
      <formula>$C9=1</formula>
    </cfRule>
  </conditionalFormatting>
  <conditionalFormatting sqref="T59:T209">
    <cfRule type="expression" dxfId="111" priority="45">
      <formula>"$C5=1"</formula>
    </cfRule>
  </conditionalFormatting>
  <conditionalFormatting sqref="J211">
    <cfRule type="expression" dxfId="110" priority="44">
      <formula>$C211=1</formula>
    </cfRule>
  </conditionalFormatting>
  <conditionalFormatting sqref="N211">
    <cfRule type="expression" dxfId="109" priority="43">
      <formula>$C211=1</formula>
    </cfRule>
  </conditionalFormatting>
  <conditionalFormatting sqref="U13">
    <cfRule type="expression" dxfId="108" priority="42">
      <formula>"$C5=1"</formula>
    </cfRule>
  </conditionalFormatting>
  <conditionalFormatting sqref="U22">
    <cfRule type="expression" dxfId="107" priority="41">
      <formula>"$C5=1"</formula>
    </cfRule>
  </conditionalFormatting>
  <conditionalFormatting sqref="U27">
    <cfRule type="expression" dxfId="106" priority="40">
      <formula>"$C5=1"</formula>
    </cfRule>
  </conditionalFormatting>
  <conditionalFormatting sqref="U58">
    <cfRule type="expression" dxfId="105" priority="39">
      <formula>"$C5=1"</formula>
    </cfRule>
  </conditionalFormatting>
  <conditionalFormatting sqref="U62">
    <cfRule type="expression" dxfId="104" priority="38">
      <formula>"$C5=1"</formula>
    </cfRule>
  </conditionalFormatting>
  <conditionalFormatting sqref="U67">
    <cfRule type="expression" dxfId="103" priority="37">
      <formula>"$C5=1"</formula>
    </cfRule>
  </conditionalFormatting>
  <conditionalFormatting sqref="U71">
    <cfRule type="expression" dxfId="102" priority="36">
      <formula>"$C5=1"</formula>
    </cfRule>
  </conditionalFormatting>
  <conditionalFormatting sqref="U82">
    <cfRule type="expression" dxfId="101" priority="35">
      <formula>"$C5=1"</formula>
    </cfRule>
  </conditionalFormatting>
  <conditionalFormatting sqref="V13:AD13">
    <cfRule type="expression" dxfId="100" priority="34">
      <formula>"$C5=1"</formula>
    </cfRule>
  </conditionalFormatting>
  <conditionalFormatting sqref="V22:AD22">
    <cfRule type="expression" dxfId="99" priority="33">
      <formula>"$C5=1"</formula>
    </cfRule>
  </conditionalFormatting>
  <conditionalFormatting sqref="V27:AD27">
    <cfRule type="expression" dxfId="98" priority="32">
      <formula>"$C5=1"</formula>
    </cfRule>
  </conditionalFormatting>
  <conditionalFormatting sqref="V58:AD58">
    <cfRule type="expression" dxfId="97" priority="31">
      <formula>"$C5=1"</formula>
    </cfRule>
  </conditionalFormatting>
  <conditionalFormatting sqref="V62:AD62">
    <cfRule type="expression" dxfId="96" priority="30">
      <formula>"$C5=1"</formula>
    </cfRule>
  </conditionalFormatting>
  <conditionalFormatting sqref="V67:AD67">
    <cfRule type="expression" dxfId="95" priority="29">
      <formula>"$C5=1"</formula>
    </cfRule>
  </conditionalFormatting>
  <conditionalFormatting sqref="V71:AD71">
    <cfRule type="expression" dxfId="94" priority="28">
      <formula>"$C5=1"</formula>
    </cfRule>
  </conditionalFormatting>
  <conditionalFormatting sqref="V82:AD82">
    <cfRule type="expression" dxfId="93" priority="27">
      <formula>"$C5=1"</formula>
    </cfRule>
  </conditionalFormatting>
  <conditionalFormatting sqref="U59">
    <cfRule type="expression" dxfId="92" priority="26">
      <formula>"$C5=1"</formula>
    </cfRule>
  </conditionalFormatting>
  <conditionalFormatting sqref="U63">
    <cfRule type="expression" dxfId="91" priority="25">
      <formula>"$C5=1"</formula>
    </cfRule>
  </conditionalFormatting>
  <conditionalFormatting sqref="U68">
    <cfRule type="expression" dxfId="90" priority="24">
      <formula>"$C5=1"</formula>
    </cfRule>
  </conditionalFormatting>
  <conditionalFormatting sqref="U72">
    <cfRule type="expression" dxfId="89" priority="23">
      <formula>"$C5=1"</formula>
    </cfRule>
  </conditionalFormatting>
  <conditionalFormatting sqref="U83">
    <cfRule type="expression" dxfId="88" priority="22">
      <formula>"$C5=1"</formula>
    </cfRule>
  </conditionalFormatting>
  <conditionalFormatting sqref="V62:AD62">
    <cfRule type="expression" dxfId="87" priority="21">
      <formula>"$C5=1"</formula>
    </cfRule>
  </conditionalFormatting>
  <conditionalFormatting sqref="V67:AD67">
    <cfRule type="expression" dxfId="86" priority="20">
      <formula>"$C5=1"</formula>
    </cfRule>
  </conditionalFormatting>
  <conditionalFormatting sqref="V71:AD71">
    <cfRule type="expression" dxfId="85" priority="19">
      <formula>"$C5=1"</formula>
    </cfRule>
  </conditionalFormatting>
  <conditionalFormatting sqref="V82:AD82">
    <cfRule type="expression" dxfId="84" priority="18">
      <formula>"$C5=1"</formula>
    </cfRule>
  </conditionalFormatting>
  <conditionalFormatting sqref="V59:AD59">
    <cfRule type="expression" dxfId="83" priority="17">
      <formula>"$C5=1"</formula>
    </cfRule>
  </conditionalFormatting>
  <conditionalFormatting sqref="V63:AD63">
    <cfRule type="expression" dxfId="82" priority="16">
      <formula>"$C5=1"</formula>
    </cfRule>
  </conditionalFormatting>
  <conditionalFormatting sqref="V68:AD68">
    <cfRule type="expression" dxfId="81" priority="15">
      <formula>"$C5=1"</formula>
    </cfRule>
  </conditionalFormatting>
  <conditionalFormatting sqref="V72:AD72">
    <cfRule type="expression" dxfId="80" priority="14">
      <formula>"$C5=1"</formula>
    </cfRule>
  </conditionalFormatting>
  <conditionalFormatting sqref="V83:AD83">
    <cfRule type="expression" dxfId="79" priority="13">
      <formula>"$C5=1"</formula>
    </cfRule>
  </conditionalFormatting>
  <conditionalFormatting sqref="V83:AD83">
    <cfRule type="expression" dxfId="78" priority="12">
      <formula>"$C5=1"</formula>
    </cfRule>
  </conditionalFormatting>
  <conditionalFormatting sqref="U73">
    <cfRule type="expression" dxfId="77" priority="11">
      <formula>"$C5=1"</formula>
    </cfRule>
  </conditionalFormatting>
  <conditionalFormatting sqref="U84">
    <cfRule type="expression" dxfId="76" priority="10">
      <formula>"$C5=1"</formula>
    </cfRule>
  </conditionalFormatting>
  <conditionalFormatting sqref="V82:AD82">
    <cfRule type="expression" dxfId="75" priority="9">
      <formula>"$C5=1"</formula>
    </cfRule>
  </conditionalFormatting>
  <conditionalFormatting sqref="V83:AD83">
    <cfRule type="expression" dxfId="74" priority="8">
      <formula>"$C5=1"</formula>
    </cfRule>
  </conditionalFormatting>
  <conditionalFormatting sqref="V73:AD73">
    <cfRule type="expression" dxfId="73" priority="7">
      <formula>"$C5=1"</formula>
    </cfRule>
  </conditionalFormatting>
  <conditionalFormatting sqref="V84:AD84">
    <cfRule type="expression" dxfId="72" priority="6">
      <formula>"$C5=1"</formula>
    </cfRule>
  </conditionalFormatting>
  <conditionalFormatting sqref="V27:AD27">
    <cfRule type="expression" dxfId="71" priority="5">
      <formula>"$C5=1"</formula>
    </cfRule>
  </conditionalFormatting>
  <conditionalFormatting sqref="O9 L58:L64 G10:P58">
    <cfRule type="expression" dxfId="70" priority="4">
      <formula>"$C5=1"</formula>
    </cfRule>
  </conditionalFormatting>
  <conditionalFormatting sqref="G59:P164">
    <cfRule type="expression" dxfId="69" priority="3">
      <formula>"$C5=1"</formula>
    </cfRule>
  </conditionalFormatting>
  <conditionalFormatting sqref="P59">
    <cfRule type="expression" dxfId="68" priority="2">
      <formula>"$C5=1"</formula>
    </cfRule>
  </conditionalFormatting>
  <conditionalFormatting sqref="M9">
    <cfRule type="expression" dxfId="67" priority="1">
      <formula>"$C5=1"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5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R1102"/>
  <sheetViews>
    <sheetView zoomScaleNormal="100" zoomScaleSheetLayoutView="100" workbookViewId="0">
      <pane xSplit="6" ySplit="8" topLeftCell="G9" activePane="bottomRight" state="frozen"/>
      <selection activeCell="B2" sqref="B1:R1048576"/>
      <selection pane="topRight" activeCell="B2" sqref="B1:R1048576"/>
      <selection pane="bottomLeft" activeCell="B2" sqref="B1:R1048576"/>
      <selection pane="bottomRight" activeCell="B2" sqref="B1:R1048576"/>
    </sheetView>
  </sheetViews>
  <sheetFormatPr defaultRowHeight="14.4" x14ac:dyDescent="0.3"/>
  <cols>
    <col min="1" max="1" width="3.88671875" customWidth="1"/>
    <col min="2" max="2" width="5.109375" style="223" customWidth="1"/>
    <col min="3" max="3" width="7.6640625" style="223" customWidth="1"/>
    <col min="4" max="4" width="8.33203125" style="223" customWidth="1"/>
    <col min="5" max="5" width="5.109375" style="223" customWidth="1"/>
    <col min="6" max="6" width="26.6640625" style="223" customWidth="1"/>
    <col min="7" max="18" width="7.44140625" style="223" customWidth="1"/>
    <col min="257" max="257" width="0.33203125" customWidth="1"/>
    <col min="258" max="258" width="7.44140625" customWidth="1"/>
    <col min="259" max="259" width="12.33203125" customWidth="1"/>
    <col min="260" max="260" width="8.33203125" customWidth="1"/>
    <col min="261" max="261" width="7.88671875" customWidth="1"/>
    <col min="262" max="262" width="30.44140625" customWidth="1"/>
    <col min="272" max="272" width="10.109375" customWidth="1"/>
    <col min="273" max="273" width="11.109375" customWidth="1"/>
    <col min="513" max="513" width="0.33203125" customWidth="1"/>
    <col min="514" max="514" width="7.44140625" customWidth="1"/>
    <col min="515" max="515" width="12.33203125" customWidth="1"/>
    <col min="516" max="516" width="8.33203125" customWidth="1"/>
    <col min="517" max="517" width="7.88671875" customWidth="1"/>
    <col min="518" max="518" width="30.44140625" customWidth="1"/>
    <col min="528" max="528" width="10.109375" customWidth="1"/>
    <col min="529" max="529" width="11.109375" customWidth="1"/>
    <col min="769" max="769" width="0.33203125" customWidth="1"/>
    <col min="770" max="770" width="7.44140625" customWidth="1"/>
    <col min="771" max="771" width="12.33203125" customWidth="1"/>
    <col min="772" max="772" width="8.33203125" customWidth="1"/>
    <col min="773" max="773" width="7.88671875" customWidth="1"/>
    <col min="774" max="774" width="30.44140625" customWidth="1"/>
    <col min="784" max="784" width="10.109375" customWidth="1"/>
    <col min="785" max="785" width="11.109375" customWidth="1"/>
    <col min="1025" max="1025" width="0.33203125" customWidth="1"/>
    <col min="1026" max="1026" width="7.44140625" customWidth="1"/>
    <col min="1027" max="1027" width="12.33203125" customWidth="1"/>
    <col min="1028" max="1028" width="8.33203125" customWidth="1"/>
    <col min="1029" max="1029" width="7.88671875" customWidth="1"/>
    <col min="1030" max="1030" width="30.44140625" customWidth="1"/>
    <col min="1040" max="1040" width="10.109375" customWidth="1"/>
    <col min="1041" max="1041" width="11.109375" customWidth="1"/>
    <col min="1281" max="1281" width="0.33203125" customWidth="1"/>
    <col min="1282" max="1282" width="7.44140625" customWidth="1"/>
    <col min="1283" max="1283" width="12.33203125" customWidth="1"/>
    <col min="1284" max="1284" width="8.33203125" customWidth="1"/>
    <col min="1285" max="1285" width="7.88671875" customWidth="1"/>
    <col min="1286" max="1286" width="30.44140625" customWidth="1"/>
    <col min="1296" max="1296" width="10.109375" customWidth="1"/>
    <col min="1297" max="1297" width="11.109375" customWidth="1"/>
    <col min="1537" max="1537" width="0.33203125" customWidth="1"/>
    <col min="1538" max="1538" width="7.44140625" customWidth="1"/>
    <col min="1539" max="1539" width="12.33203125" customWidth="1"/>
    <col min="1540" max="1540" width="8.33203125" customWidth="1"/>
    <col min="1541" max="1541" width="7.88671875" customWidth="1"/>
    <col min="1542" max="1542" width="30.44140625" customWidth="1"/>
    <col min="1552" max="1552" width="10.109375" customWidth="1"/>
    <col min="1553" max="1553" width="11.109375" customWidth="1"/>
    <col min="1793" max="1793" width="0.33203125" customWidth="1"/>
    <col min="1794" max="1794" width="7.44140625" customWidth="1"/>
    <col min="1795" max="1795" width="12.33203125" customWidth="1"/>
    <col min="1796" max="1796" width="8.33203125" customWidth="1"/>
    <col min="1797" max="1797" width="7.88671875" customWidth="1"/>
    <col min="1798" max="1798" width="30.44140625" customWidth="1"/>
    <col min="1808" max="1808" width="10.109375" customWidth="1"/>
    <col min="1809" max="1809" width="11.109375" customWidth="1"/>
    <col min="2049" max="2049" width="0.33203125" customWidth="1"/>
    <col min="2050" max="2050" width="7.44140625" customWidth="1"/>
    <col min="2051" max="2051" width="12.33203125" customWidth="1"/>
    <col min="2052" max="2052" width="8.33203125" customWidth="1"/>
    <col min="2053" max="2053" width="7.88671875" customWidth="1"/>
    <col min="2054" max="2054" width="30.44140625" customWidth="1"/>
    <col min="2064" max="2064" width="10.109375" customWidth="1"/>
    <col min="2065" max="2065" width="11.109375" customWidth="1"/>
    <col min="2305" max="2305" width="0.33203125" customWidth="1"/>
    <col min="2306" max="2306" width="7.44140625" customWidth="1"/>
    <col min="2307" max="2307" width="12.33203125" customWidth="1"/>
    <col min="2308" max="2308" width="8.33203125" customWidth="1"/>
    <col min="2309" max="2309" width="7.88671875" customWidth="1"/>
    <col min="2310" max="2310" width="30.44140625" customWidth="1"/>
    <col min="2320" max="2320" width="10.109375" customWidth="1"/>
    <col min="2321" max="2321" width="11.109375" customWidth="1"/>
    <col min="2561" max="2561" width="0.33203125" customWidth="1"/>
    <col min="2562" max="2562" width="7.44140625" customWidth="1"/>
    <col min="2563" max="2563" width="12.33203125" customWidth="1"/>
    <col min="2564" max="2564" width="8.33203125" customWidth="1"/>
    <col min="2565" max="2565" width="7.88671875" customWidth="1"/>
    <col min="2566" max="2566" width="30.44140625" customWidth="1"/>
    <col min="2576" max="2576" width="10.109375" customWidth="1"/>
    <col min="2577" max="2577" width="11.109375" customWidth="1"/>
    <col min="2817" max="2817" width="0.33203125" customWidth="1"/>
    <col min="2818" max="2818" width="7.44140625" customWidth="1"/>
    <col min="2819" max="2819" width="12.33203125" customWidth="1"/>
    <col min="2820" max="2820" width="8.33203125" customWidth="1"/>
    <col min="2821" max="2821" width="7.88671875" customWidth="1"/>
    <col min="2822" max="2822" width="30.44140625" customWidth="1"/>
    <col min="2832" max="2832" width="10.109375" customWidth="1"/>
    <col min="2833" max="2833" width="11.109375" customWidth="1"/>
    <col min="3073" max="3073" width="0.33203125" customWidth="1"/>
    <col min="3074" max="3074" width="7.44140625" customWidth="1"/>
    <col min="3075" max="3075" width="12.33203125" customWidth="1"/>
    <col min="3076" max="3076" width="8.33203125" customWidth="1"/>
    <col min="3077" max="3077" width="7.88671875" customWidth="1"/>
    <col min="3078" max="3078" width="30.44140625" customWidth="1"/>
    <col min="3088" max="3088" width="10.109375" customWidth="1"/>
    <col min="3089" max="3089" width="11.109375" customWidth="1"/>
    <col min="3329" max="3329" width="0.33203125" customWidth="1"/>
    <col min="3330" max="3330" width="7.44140625" customWidth="1"/>
    <col min="3331" max="3331" width="12.33203125" customWidth="1"/>
    <col min="3332" max="3332" width="8.33203125" customWidth="1"/>
    <col min="3333" max="3333" width="7.88671875" customWidth="1"/>
    <col min="3334" max="3334" width="30.44140625" customWidth="1"/>
    <col min="3344" max="3344" width="10.109375" customWidth="1"/>
    <col min="3345" max="3345" width="11.109375" customWidth="1"/>
    <col min="3585" max="3585" width="0.33203125" customWidth="1"/>
    <col min="3586" max="3586" width="7.44140625" customWidth="1"/>
    <col min="3587" max="3587" width="12.33203125" customWidth="1"/>
    <col min="3588" max="3588" width="8.33203125" customWidth="1"/>
    <col min="3589" max="3589" width="7.88671875" customWidth="1"/>
    <col min="3590" max="3590" width="30.44140625" customWidth="1"/>
    <col min="3600" max="3600" width="10.109375" customWidth="1"/>
    <col min="3601" max="3601" width="11.109375" customWidth="1"/>
    <col min="3841" max="3841" width="0.33203125" customWidth="1"/>
    <col min="3842" max="3842" width="7.44140625" customWidth="1"/>
    <col min="3843" max="3843" width="12.33203125" customWidth="1"/>
    <col min="3844" max="3844" width="8.33203125" customWidth="1"/>
    <col min="3845" max="3845" width="7.88671875" customWidth="1"/>
    <col min="3846" max="3846" width="30.44140625" customWidth="1"/>
    <col min="3856" max="3856" width="10.109375" customWidth="1"/>
    <col min="3857" max="3857" width="11.109375" customWidth="1"/>
    <col min="4097" max="4097" width="0.33203125" customWidth="1"/>
    <col min="4098" max="4098" width="7.44140625" customWidth="1"/>
    <col min="4099" max="4099" width="12.33203125" customWidth="1"/>
    <col min="4100" max="4100" width="8.33203125" customWidth="1"/>
    <col min="4101" max="4101" width="7.88671875" customWidth="1"/>
    <col min="4102" max="4102" width="30.44140625" customWidth="1"/>
    <col min="4112" max="4112" width="10.109375" customWidth="1"/>
    <col min="4113" max="4113" width="11.109375" customWidth="1"/>
    <col min="4353" max="4353" width="0.33203125" customWidth="1"/>
    <col min="4354" max="4354" width="7.44140625" customWidth="1"/>
    <col min="4355" max="4355" width="12.33203125" customWidth="1"/>
    <col min="4356" max="4356" width="8.33203125" customWidth="1"/>
    <col min="4357" max="4357" width="7.88671875" customWidth="1"/>
    <col min="4358" max="4358" width="30.44140625" customWidth="1"/>
    <col min="4368" max="4368" width="10.109375" customWidth="1"/>
    <col min="4369" max="4369" width="11.109375" customWidth="1"/>
    <col min="4609" max="4609" width="0.33203125" customWidth="1"/>
    <col min="4610" max="4610" width="7.44140625" customWidth="1"/>
    <col min="4611" max="4611" width="12.33203125" customWidth="1"/>
    <col min="4612" max="4612" width="8.33203125" customWidth="1"/>
    <col min="4613" max="4613" width="7.88671875" customWidth="1"/>
    <col min="4614" max="4614" width="30.44140625" customWidth="1"/>
    <col min="4624" max="4624" width="10.109375" customWidth="1"/>
    <col min="4625" max="4625" width="11.109375" customWidth="1"/>
    <col min="4865" max="4865" width="0.33203125" customWidth="1"/>
    <col min="4866" max="4866" width="7.44140625" customWidth="1"/>
    <col min="4867" max="4867" width="12.33203125" customWidth="1"/>
    <col min="4868" max="4868" width="8.33203125" customWidth="1"/>
    <col min="4869" max="4869" width="7.88671875" customWidth="1"/>
    <col min="4870" max="4870" width="30.44140625" customWidth="1"/>
    <col min="4880" max="4880" width="10.109375" customWidth="1"/>
    <col min="4881" max="4881" width="11.109375" customWidth="1"/>
    <col min="5121" max="5121" width="0.33203125" customWidth="1"/>
    <col min="5122" max="5122" width="7.44140625" customWidth="1"/>
    <col min="5123" max="5123" width="12.33203125" customWidth="1"/>
    <col min="5124" max="5124" width="8.33203125" customWidth="1"/>
    <col min="5125" max="5125" width="7.88671875" customWidth="1"/>
    <col min="5126" max="5126" width="30.44140625" customWidth="1"/>
    <col min="5136" max="5136" width="10.109375" customWidth="1"/>
    <col min="5137" max="5137" width="11.109375" customWidth="1"/>
    <col min="5377" max="5377" width="0.33203125" customWidth="1"/>
    <col min="5378" max="5378" width="7.44140625" customWidth="1"/>
    <col min="5379" max="5379" width="12.33203125" customWidth="1"/>
    <col min="5380" max="5380" width="8.33203125" customWidth="1"/>
    <col min="5381" max="5381" width="7.88671875" customWidth="1"/>
    <col min="5382" max="5382" width="30.44140625" customWidth="1"/>
    <col min="5392" max="5392" width="10.109375" customWidth="1"/>
    <col min="5393" max="5393" width="11.109375" customWidth="1"/>
    <col min="5633" max="5633" width="0.33203125" customWidth="1"/>
    <col min="5634" max="5634" width="7.44140625" customWidth="1"/>
    <col min="5635" max="5635" width="12.33203125" customWidth="1"/>
    <col min="5636" max="5636" width="8.33203125" customWidth="1"/>
    <col min="5637" max="5637" width="7.88671875" customWidth="1"/>
    <col min="5638" max="5638" width="30.44140625" customWidth="1"/>
    <col min="5648" max="5648" width="10.109375" customWidth="1"/>
    <col min="5649" max="5649" width="11.109375" customWidth="1"/>
    <col min="5889" max="5889" width="0.33203125" customWidth="1"/>
    <col min="5890" max="5890" width="7.44140625" customWidth="1"/>
    <col min="5891" max="5891" width="12.33203125" customWidth="1"/>
    <col min="5892" max="5892" width="8.33203125" customWidth="1"/>
    <col min="5893" max="5893" width="7.88671875" customWidth="1"/>
    <col min="5894" max="5894" width="30.44140625" customWidth="1"/>
    <col min="5904" max="5904" width="10.109375" customWidth="1"/>
    <col min="5905" max="5905" width="11.109375" customWidth="1"/>
    <col min="6145" max="6145" width="0.33203125" customWidth="1"/>
    <col min="6146" max="6146" width="7.44140625" customWidth="1"/>
    <col min="6147" max="6147" width="12.33203125" customWidth="1"/>
    <col min="6148" max="6148" width="8.33203125" customWidth="1"/>
    <col min="6149" max="6149" width="7.88671875" customWidth="1"/>
    <col min="6150" max="6150" width="30.44140625" customWidth="1"/>
    <col min="6160" max="6160" width="10.109375" customWidth="1"/>
    <col min="6161" max="6161" width="11.109375" customWidth="1"/>
    <col min="6401" max="6401" width="0.33203125" customWidth="1"/>
    <col min="6402" max="6402" width="7.44140625" customWidth="1"/>
    <col min="6403" max="6403" width="12.33203125" customWidth="1"/>
    <col min="6404" max="6404" width="8.33203125" customWidth="1"/>
    <col min="6405" max="6405" width="7.88671875" customWidth="1"/>
    <col min="6406" max="6406" width="30.44140625" customWidth="1"/>
    <col min="6416" max="6416" width="10.109375" customWidth="1"/>
    <col min="6417" max="6417" width="11.109375" customWidth="1"/>
    <col min="6657" max="6657" width="0.33203125" customWidth="1"/>
    <col min="6658" max="6658" width="7.44140625" customWidth="1"/>
    <col min="6659" max="6659" width="12.33203125" customWidth="1"/>
    <col min="6660" max="6660" width="8.33203125" customWidth="1"/>
    <col min="6661" max="6661" width="7.88671875" customWidth="1"/>
    <col min="6662" max="6662" width="30.44140625" customWidth="1"/>
    <col min="6672" max="6672" width="10.109375" customWidth="1"/>
    <col min="6673" max="6673" width="11.109375" customWidth="1"/>
    <col min="6913" max="6913" width="0.33203125" customWidth="1"/>
    <col min="6914" max="6914" width="7.44140625" customWidth="1"/>
    <col min="6915" max="6915" width="12.33203125" customWidth="1"/>
    <col min="6916" max="6916" width="8.33203125" customWidth="1"/>
    <col min="6917" max="6917" width="7.88671875" customWidth="1"/>
    <col min="6918" max="6918" width="30.44140625" customWidth="1"/>
    <col min="6928" max="6928" width="10.109375" customWidth="1"/>
    <col min="6929" max="6929" width="11.109375" customWidth="1"/>
    <col min="7169" max="7169" width="0.33203125" customWidth="1"/>
    <col min="7170" max="7170" width="7.44140625" customWidth="1"/>
    <col min="7171" max="7171" width="12.33203125" customWidth="1"/>
    <col min="7172" max="7172" width="8.33203125" customWidth="1"/>
    <col min="7173" max="7173" width="7.88671875" customWidth="1"/>
    <col min="7174" max="7174" width="30.44140625" customWidth="1"/>
    <col min="7184" max="7184" width="10.109375" customWidth="1"/>
    <col min="7185" max="7185" width="11.109375" customWidth="1"/>
    <col min="7425" max="7425" width="0.33203125" customWidth="1"/>
    <col min="7426" max="7426" width="7.44140625" customWidth="1"/>
    <col min="7427" max="7427" width="12.33203125" customWidth="1"/>
    <col min="7428" max="7428" width="8.33203125" customWidth="1"/>
    <col min="7429" max="7429" width="7.88671875" customWidth="1"/>
    <col min="7430" max="7430" width="30.44140625" customWidth="1"/>
    <col min="7440" max="7440" width="10.109375" customWidth="1"/>
    <col min="7441" max="7441" width="11.109375" customWidth="1"/>
    <col min="7681" max="7681" width="0.33203125" customWidth="1"/>
    <col min="7682" max="7682" width="7.44140625" customWidth="1"/>
    <col min="7683" max="7683" width="12.33203125" customWidth="1"/>
    <col min="7684" max="7684" width="8.33203125" customWidth="1"/>
    <col min="7685" max="7685" width="7.88671875" customWidth="1"/>
    <col min="7686" max="7686" width="30.44140625" customWidth="1"/>
    <col min="7696" max="7696" width="10.109375" customWidth="1"/>
    <col min="7697" max="7697" width="11.109375" customWidth="1"/>
    <col min="7937" max="7937" width="0.33203125" customWidth="1"/>
    <col min="7938" max="7938" width="7.44140625" customWidth="1"/>
    <col min="7939" max="7939" width="12.33203125" customWidth="1"/>
    <col min="7940" max="7940" width="8.33203125" customWidth="1"/>
    <col min="7941" max="7941" width="7.88671875" customWidth="1"/>
    <col min="7942" max="7942" width="30.44140625" customWidth="1"/>
    <col min="7952" max="7952" width="10.109375" customWidth="1"/>
    <col min="7953" max="7953" width="11.109375" customWidth="1"/>
    <col min="8193" max="8193" width="0.33203125" customWidth="1"/>
    <col min="8194" max="8194" width="7.44140625" customWidth="1"/>
    <col min="8195" max="8195" width="12.33203125" customWidth="1"/>
    <col min="8196" max="8196" width="8.33203125" customWidth="1"/>
    <col min="8197" max="8197" width="7.88671875" customWidth="1"/>
    <col min="8198" max="8198" width="30.44140625" customWidth="1"/>
    <col min="8208" max="8208" width="10.109375" customWidth="1"/>
    <col min="8209" max="8209" width="11.109375" customWidth="1"/>
    <col min="8449" max="8449" width="0.33203125" customWidth="1"/>
    <col min="8450" max="8450" width="7.44140625" customWidth="1"/>
    <col min="8451" max="8451" width="12.33203125" customWidth="1"/>
    <col min="8452" max="8452" width="8.33203125" customWidth="1"/>
    <col min="8453" max="8453" width="7.88671875" customWidth="1"/>
    <col min="8454" max="8454" width="30.44140625" customWidth="1"/>
    <col min="8464" max="8464" width="10.109375" customWidth="1"/>
    <col min="8465" max="8465" width="11.109375" customWidth="1"/>
    <col min="8705" max="8705" width="0.33203125" customWidth="1"/>
    <col min="8706" max="8706" width="7.44140625" customWidth="1"/>
    <col min="8707" max="8707" width="12.33203125" customWidth="1"/>
    <col min="8708" max="8708" width="8.33203125" customWidth="1"/>
    <col min="8709" max="8709" width="7.88671875" customWidth="1"/>
    <col min="8710" max="8710" width="30.44140625" customWidth="1"/>
    <col min="8720" max="8720" width="10.109375" customWidth="1"/>
    <col min="8721" max="8721" width="11.109375" customWidth="1"/>
    <col min="8961" max="8961" width="0.33203125" customWidth="1"/>
    <col min="8962" max="8962" width="7.44140625" customWidth="1"/>
    <col min="8963" max="8963" width="12.33203125" customWidth="1"/>
    <col min="8964" max="8964" width="8.33203125" customWidth="1"/>
    <col min="8965" max="8965" width="7.88671875" customWidth="1"/>
    <col min="8966" max="8966" width="30.44140625" customWidth="1"/>
    <col min="8976" max="8976" width="10.109375" customWidth="1"/>
    <col min="8977" max="8977" width="11.109375" customWidth="1"/>
    <col min="9217" max="9217" width="0.33203125" customWidth="1"/>
    <col min="9218" max="9218" width="7.44140625" customWidth="1"/>
    <col min="9219" max="9219" width="12.33203125" customWidth="1"/>
    <col min="9220" max="9220" width="8.33203125" customWidth="1"/>
    <col min="9221" max="9221" width="7.88671875" customWidth="1"/>
    <col min="9222" max="9222" width="30.44140625" customWidth="1"/>
    <col min="9232" max="9232" width="10.109375" customWidth="1"/>
    <col min="9233" max="9233" width="11.109375" customWidth="1"/>
    <col min="9473" max="9473" width="0.33203125" customWidth="1"/>
    <col min="9474" max="9474" width="7.44140625" customWidth="1"/>
    <col min="9475" max="9475" width="12.33203125" customWidth="1"/>
    <col min="9476" max="9476" width="8.33203125" customWidth="1"/>
    <col min="9477" max="9477" width="7.88671875" customWidth="1"/>
    <col min="9478" max="9478" width="30.44140625" customWidth="1"/>
    <col min="9488" max="9488" width="10.109375" customWidth="1"/>
    <col min="9489" max="9489" width="11.109375" customWidth="1"/>
    <col min="9729" max="9729" width="0.33203125" customWidth="1"/>
    <col min="9730" max="9730" width="7.44140625" customWidth="1"/>
    <col min="9731" max="9731" width="12.33203125" customWidth="1"/>
    <col min="9732" max="9732" width="8.33203125" customWidth="1"/>
    <col min="9733" max="9733" width="7.88671875" customWidth="1"/>
    <col min="9734" max="9734" width="30.44140625" customWidth="1"/>
    <col min="9744" max="9744" width="10.109375" customWidth="1"/>
    <col min="9745" max="9745" width="11.109375" customWidth="1"/>
    <col min="9985" max="9985" width="0.33203125" customWidth="1"/>
    <col min="9986" max="9986" width="7.44140625" customWidth="1"/>
    <col min="9987" max="9987" width="12.33203125" customWidth="1"/>
    <col min="9988" max="9988" width="8.33203125" customWidth="1"/>
    <col min="9989" max="9989" width="7.88671875" customWidth="1"/>
    <col min="9990" max="9990" width="30.44140625" customWidth="1"/>
    <col min="10000" max="10000" width="10.109375" customWidth="1"/>
    <col min="10001" max="10001" width="11.109375" customWidth="1"/>
    <col min="10241" max="10241" width="0.33203125" customWidth="1"/>
    <col min="10242" max="10242" width="7.44140625" customWidth="1"/>
    <col min="10243" max="10243" width="12.33203125" customWidth="1"/>
    <col min="10244" max="10244" width="8.33203125" customWidth="1"/>
    <col min="10245" max="10245" width="7.88671875" customWidth="1"/>
    <col min="10246" max="10246" width="30.44140625" customWidth="1"/>
    <col min="10256" max="10256" width="10.109375" customWidth="1"/>
    <col min="10257" max="10257" width="11.109375" customWidth="1"/>
    <col min="10497" max="10497" width="0.33203125" customWidth="1"/>
    <col min="10498" max="10498" width="7.44140625" customWidth="1"/>
    <col min="10499" max="10499" width="12.33203125" customWidth="1"/>
    <col min="10500" max="10500" width="8.33203125" customWidth="1"/>
    <col min="10501" max="10501" width="7.88671875" customWidth="1"/>
    <col min="10502" max="10502" width="30.44140625" customWidth="1"/>
    <col min="10512" max="10512" width="10.109375" customWidth="1"/>
    <col min="10513" max="10513" width="11.109375" customWidth="1"/>
    <col min="10753" max="10753" width="0.33203125" customWidth="1"/>
    <col min="10754" max="10754" width="7.44140625" customWidth="1"/>
    <col min="10755" max="10755" width="12.33203125" customWidth="1"/>
    <col min="10756" max="10756" width="8.33203125" customWidth="1"/>
    <col min="10757" max="10757" width="7.88671875" customWidth="1"/>
    <col min="10758" max="10758" width="30.44140625" customWidth="1"/>
    <col min="10768" max="10768" width="10.109375" customWidth="1"/>
    <col min="10769" max="10769" width="11.109375" customWidth="1"/>
    <col min="11009" max="11009" width="0.33203125" customWidth="1"/>
    <col min="11010" max="11010" width="7.44140625" customWidth="1"/>
    <col min="11011" max="11011" width="12.33203125" customWidth="1"/>
    <col min="11012" max="11012" width="8.33203125" customWidth="1"/>
    <col min="11013" max="11013" width="7.88671875" customWidth="1"/>
    <col min="11014" max="11014" width="30.44140625" customWidth="1"/>
    <col min="11024" max="11024" width="10.109375" customWidth="1"/>
    <col min="11025" max="11025" width="11.109375" customWidth="1"/>
    <col min="11265" max="11265" width="0.33203125" customWidth="1"/>
    <col min="11266" max="11266" width="7.44140625" customWidth="1"/>
    <col min="11267" max="11267" width="12.33203125" customWidth="1"/>
    <col min="11268" max="11268" width="8.33203125" customWidth="1"/>
    <col min="11269" max="11269" width="7.88671875" customWidth="1"/>
    <col min="11270" max="11270" width="30.44140625" customWidth="1"/>
    <col min="11280" max="11280" width="10.109375" customWidth="1"/>
    <col min="11281" max="11281" width="11.109375" customWidth="1"/>
    <col min="11521" max="11521" width="0.33203125" customWidth="1"/>
    <col min="11522" max="11522" width="7.44140625" customWidth="1"/>
    <col min="11523" max="11523" width="12.33203125" customWidth="1"/>
    <col min="11524" max="11524" width="8.33203125" customWidth="1"/>
    <col min="11525" max="11525" width="7.88671875" customWidth="1"/>
    <col min="11526" max="11526" width="30.44140625" customWidth="1"/>
    <col min="11536" max="11536" width="10.109375" customWidth="1"/>
    <col min="11537" max="11537" width="11.109375" customWidth="1"/>
    <col min="11777" max="11777" width="0.33203125" customWidth="1"/>
    <col min="11778" max="11778" width="7.44140625" customWidth="1"/>
    <col min="11779" max="11779" width="12.33203125" customWidth="1"/>
    <col min="11780" max="11780" width="8.33203125" customWidth="1"/>
    <col min="11781" max="11781" width="7.88671875" customWidth="1"/>
    <col min="11782" max="11782" width="30.44140625" customWidth="1"/>
    <col min="11792" max="11792" width="10.109375" customWidth="1"/>
    <col min="11793" max="11793" width="11.109375" customWidth="1"/>
    <col min="12033" max="12033" width="0.33203125" customWidth="1"/>
    <col min="12034" max="12034" width="7.44140625" customWidth="1"/>
    <col min="12035" max="12035" width="12.33203125" customWidth="1"/>
    <col min="12036" max="12036" width="8.33203125" customWidth="1"/>
    <col min="12037" max="12037" width="7.88671875" customWidth="1"/>
    <col min="12038" max="12038" width="30.44140625" customWidth="1"/>
    <col min="12048" max="12048" width="10.109375" customWidth="1"/>
    <col min="12049" max="12049" width="11.109375" customWidth="1"/>
    <col min="12289" max="12289" width="0.33203125" customWidth="1"/>
    <col min="12290" max="12290" width="7.44140625" customWidth="1"/>
    <col min="12291" max="12291" width="12.33203125" customWidth="1"/>
    <col min="12292" max="12292" width="8.33203125" customWidth="1"/>
    <col min="12293" max="12293" width="7.88671875" customWidth="1"/>
    <col min="12294" max="12294" width="30.44140625" customWidth="1"/>
    <col min="12304" max="12304" width="10.109375" customWidth="1"/>
    <col min="12305" max="12305" width="11.109375" customWidth="1"/>
    <col min="12545" max="12545" width="0.33203125" customWidth="1"/>
    <col min="12546" max="12546" width="7.44140625" customWidth="1"/>
    <col min="12547" max="12547" width="12.33203125" customWidth="1"/>
    <col min="12548" max="12548" width="8.33203125" customWidth="1"/>
    <col min="12549" max="12549" width="7.88671875" customWidth="1"/>
    <col min="12550" max="12550" width="30.44140625" customWidth="1"/>
    <col min="12560" max="12560" width="10.109375" customWidth="1"/>
    <col min="12561" max="12561" width="11.109375" customWidth="1"/>
    <col min="12801" max="12801" width="0.33203125" customWidth="1"/>
    <col min="12802" max="12802" width="7.44140625" customWidth="1"/>
    <col min="12803" max="12803" width="12.33203125" customWidth="1"/>
    <col min="12804" max="12804" width="8.33203125" customWidth="1"/>
    <col min="12805" max="12805" width="7.88671875" customWidth="1"/>
    <col min="12806" max="12806" width="30.44140625" customWidth="1"/>
    <col min="12816" max="12816" width="10.109375" customWidth="1"/>
    <col min="12817" max="12817" width="11.109375" customWidth="1"/>
    <col min="13057" max="13057" width="0.33203125" customWidth="1"/>
    <col min="13058" max="13058" width="7.44140625" customWidth="1"/>
    <col min="13059" max="13059" width="12.33203125" customWidth="1"/>
    <col min="13060" max="13060" width="8.33203125" customWidth="1"/>
    <col min="13061" max="13061" width="7.88671875" customWidth="1"/>
    <col min="13062" max="13062" width="30.44140625" customWidth="1"/>
    <col min="13072" max="13072" width="10.109375" customWidth="1"/>
    <col min="13073" max="13073" width="11.109375" customWidth="1"/>
    <col min="13313" max="13313" width="0.33203125" customWidth="1"/>
    <col min="13314" max="13314" width="7.44140625" customWidth="1"/>
    <col min="13315" max="13315" width="12.33203125" customWidth="1"/>
    <col min="13316" max="13316" width="8.33203125" customWidth="1"/>
    <col min="13317" max="13317" width="7.88671875" customWidth="1"/>
    <col min="13318" max="13318" width="30.44140625" customWidth="1"/>
    <col min="13328" max="13328" width="10.109375" customWidth="1"/>
    <col min="13329" max="13329" width="11.109375" customWidth="1"/>
    <col min="13569" max="13569" width="0.33203125" customWidth="1"/>
    <col min="13570" max="13570" width="7.44140625" customWidth="1"/>
    <col min="13571" max="13571" width="12.33203125" customWidth="1"/>
    <col min="13572" max="13572" width="8.33203125" customWidth="1"/>
    <col min="13573" max="13573" width="7.88671875" customWidth="1"/>
    <col min="13574" max="13574" width="30.44140625" customWidth="1"/>
    <col min="13584" max="13584" width="10.109375" customWidth="1"/>
    <col min="13585" max="13585" width="11.109375" customWidth="1"/>
    <col min="13825" max="13825" width="0.33203125" customWidth="1"/>
    <col min="13826" max="13826" width="7.44140625" customWidth="1"/>
    <col min="13827" max="13827" width="12.33203125" customWidth="1"/>
    <col min="13828" max="13828" width="8.33203125" customWidth="1"/>
    <col min="13829" max="13829" width="7.88671875" customWidth="1"/>
    <col min="13830" max="13830" width="30.44140625" customWidth="1"/>
    <col min="13840" max="13840" width="10.109375" customWidth="1"/>
    <col min="13841" max="13841" width="11.109375" customWidth="1"/>
    <col min="14081" max="14081" width="0.33203125" customWidth="1"/>
    <col min="14082" max="14082" width="7.44140625" customWidth="1"/>
    <col min="14083" max="14083" width="12.33203125" customWidth="1"/>
    <col min="14084" max="14084" width="8.33203125" customWidth="1"/>
    <col min="14085" max="14085" width="7.88671875" customWidth="1"/>
    <col min="14086" max="14086" width="30.44140625" customWidth="1"/>
    <col min="14096" max="14096" width="10.109375" customWidth="1"/>
    <col min="14097" max="14097" width="11.109375" customWidth="1"/>
    <col min="14337" max="14337" width="0.33203125" customWidth="1"/>
    <col min="14338" max="14338" width="7.44140625" customWidth="1"/>
    <col min="14339" max="14339" width="12.33203125" customWidth="1"/>
    <col min="14340" max="14340" width="8.33203125" customWidth="1"/>
    <col min="14341" max="14341" width="7.88671875" customWidth="1"/>
    <col min="14342" max="14342" width="30.44140625" customWidth="1"/>
    <col min="14352" max="14352" width="10.109375" customWidth="1"/>
    <col min="14353" max="14353" width="11.109375" customWidth="1"/>
    <col min="14593" max="14593" width="0.33203125" customWidth="1"/>
    <col min="14594" max="14594" width="7.44140625" customWidth="1"/>
    <col min="14595" max="14595" width="12.33203125" customWidth="1"/>
    <col min="14596" max="14596" width="8.33203125" customWidth="1"/>
    <col min="14597" max="14597" width="7.88671875" customWidth="1"/>
    <col min="14598" max="14598" width="30.44140625" customWidth="1"/>
    <col min="14608" max="14608" width="10.109375" customWidth="1"/>
    <col min="14609" max="14609" width="11.109375" customWidth="1"/>
    <col min="14849" max="14849" width="0.33203125" customWidth="1"/>
    <col min="14850" max="14850" width="7.44140625" customWidth="1"/>
    <col min="14851" max="14851" width="12.33203125" customWidth="1"/>
    <col min="14852" max="14852" width="8.33203125" customWidth="1"/>
    <col min="14853" max="14853" width="7.88671875" customWidth="1"/>
    <col min="14854" max="14854" width="30.44140625" customWidth="1"/>
    <col min="14864" max="14864" width="10.109375" customWidth="1"/>
    <col min="14865" max="14865" width="11.109375" customWidth="1"/>
    <col min="15105" max="15105" width="0.33203125" customWidth="1"/>
    <col min="15106" max="15106" width="7.44140625" customWidth="1"/>
    <col min="15107" max="15107" width="12.33203125" customWidth="1"/>
    <col min="15108" max="15108" width="8.33203125" customWidth="1"/>
    <col min="15109" max="15109" width="7.88671875" customWidth="1"/>
    <col min="15110" max="15110" width="30.44140625" customWidth="1"/>
    <col min="15120" max="15120" width="10.109375" customWidth="1"/>
    <col min="15121" max="15121" width="11.109375" customWidth="1"/>
    <col min="15361" max="15361" width="0.33203125" customWidth="1"/>
    <col min="15362" max="15362" width="7.44140625" customWidth="1"/>
    <col min="15363" max="15363" width="12.33203125" customWidth="1"/>
    <col min="15364" max="15364" width="8.33203125" customWidth="1"/>
    <col min="15365" max="15365" width="7.88671875" customWidth="1"/>
    <col min="15366" max="15366" width="30.44140625" customWidth="1"/>
    <col min="15376" max="15376" width="10.109375" customWidth="1"/>
    <col min="15377" max="15377" width="11.109375" customWidth="1"/>
    <col min="15617" max="15617" width="0.33203125" customWidth="1"/>
    <col min="15618" max="15618" width="7.44140625" customWidth="1"/>
    <col min="15619" max="15619" width="12.33203125" customWidth="1"/>
    <col min="15620" max="15620" width="8.33203125" customWidth="1"/>
    <col min="15621" max="15621" width="7.88671875" customWidth="1"/>
    <col min="15622" max="15622" width="30.44140625" customWidth="1"/>
    <col min="15632" max="15632" width="10.109375" customWidth="1"/>
    <col min="15633" max="15633" width="11.109375" customWidth="1"/>
    <col min="15873" max="15873" width="0.33203125" customWidth="1"/>
    <col min="15874" max="15874" width="7.44140625" customWidth="1"/>
    <col min="15875" max="15875" width="12.33203125" customWidth="1"/>
    <col min="15876" max="15876" width="8.33203125" customWidth="1"/>
    <col min="15877" max="15877" width="7.88671875" customWidth="1"/>
    <col min="15878" max="15878" width="30.44140625" customWidth="1"/>
    <col min="15888" max="15888" width="10.109375" customWidth="1"/>
    <col min="15889" max="15889" width="11.109375" customWidth="1"/>
    <col min="16129" max="16129" width="0.33203125" customWidth="1"/>
    <col min="16130" max="16130" width="7.44140625" customWidth="1"/>
    <col min="16131" max="16131" width="12.33203125" customWidth="1"/>
    <col min="16132" max="16132" width="8.33203125" customWidth="1"/>
    <col min="16133" max="16133" width="7.88671875" customWidth="1"/>
    <col min="16134" max="16134" width="30.44140625" customWidth="1"/>
    <col min="16144" max="16144" width="10.109375" customWidth="1"/>
    <col min="16145" max="16145" width="11.109375" customWidth="1"/>
  </cols>
  <sheetData>
    <row r="1" spans="1:18" x14ac:dyDescent="0.3">
      <c r="B1" s="205" t="s">
        <v>400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2" spans="1:18" ht="15" customHeight="1" x14ac:dyDescent="0.3">
      <c r="B2" s="206" t="s">
        <v>430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194" t="s">
        <v>185</v>
      </c>
      <c r="Q2" s="222" t="s">
        <v>185</v>
      </c>
      <c r="R2" s="194" t="s">
        <v>185</v>
      </c>
    </row>
    <row r="3" spans="1:18" ht="15" customHeight="1" x14ac:dyDescent="0.3">
      <c r="B3" s="213" t="s">
        <v>401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22" t="s">
        <v>185</v>
      </c>
      <c r="Q3" s="222" t="s">
        <v>185</v>
      </c>
      <c r="R3" s="222" t="s">
        <v>185</v>
      </c>
    </row>
    <row r="4" spans="1:18" ht="25.95" customHeight="1" x14ac:dyDescent="0.3">
      <c r="B4" s="207" t="s">
        <v>173</v>
      </c>
      <c r="C4" s="208"/>
      <c r="D4" s="208"/>
      <c r="E4" s="209"/>
      <c r="F4" s="214" t="s">
        <v>402</v>
      </c>
      <c r="G4" s="207" t="s">
        <v>1</v>
      </c>
      <c r="H4" s="208"/>
      <c r="I4" s="209"/>
      <c r="J4" s="207" t="s">
        <v>174</v>
      </c>
      <c r="K4" s="208"/>
      <c r="L4" s="208"/>
      <c r="M4" s="208"/>
      <c r="N4" s="208"/>
      <c r="O4" s="209"/>
      <c r="P4" s="207" t="s">
        <v>175</v>
      </c>
      <c r="Q4" s="208"/>
      <c r="R4" s="209"/>
    </row>
    <row r="5" spans="1:18" ht="12.75" customHeight="1" x14ac:dyDescent="0.3">
      <c r="B5" s="215" t="s">
        <v>176</v>
      </c>
      <c r="C5" s="216" t="s">
        <v>403</v>
      </c>
      <c r="D5" s="215" t="s">
        <v>404</v>
      </c>
      <c r="E5" s="215" t="s">
        <v>405</v>
      </c>
      <c r="F5" s="214"/>
      <c r="G5" s="215" t="s">
        <v>177</v>
      </c>
      <c r="H5" s="215" t="s">
        <v>178</v>
      </c>
      <c r="I5" s="215" t="s">
        <v>179</v>
      </c>
      <c r="J5" s="215" t="s">
        <v>177</v>
      </c>
      <c r="K5" s="215" t="s">
        <v>178</v>
      </c>
      <c r="L5" s="210" t="s">
        <v>179</v>
      </c>
      <c r="M5" s="211"/>
      <c r="N5" s="211"/>
      <c r="O5" s="212"/>
      <c r="P5" s="215" t="s">
        <v>177</v>
      </c>
      <c r="Q5" s="215" t="s">
        <v>178</v>
      </c>
      <c r="R5" s="215" t="s">
        <v>179</v>
      </c>
    </row>
    <row r="6" spans="1:18" ht="12.75" customHeight="1" x14ac:dyDescent="0.3">
      <c r="B6" s="215"/>
      <c r="C6" s="216"/>
      <c r="D6" s="215"/>
      <c r="E6" s="215"/>
      <c r="F6" s="214"/>
      <c r="G6" s="215"/>
      <c r="H6" s="215"/>
      <c r="I6" s="215"/>
      <c r="J6" s="215"/>
      <c r="K6" s="215"/>
      <c r="L6" s="215" t="s">
        <v>180</v>
      </c>
      <c r="M6" s="217" t="s">
        <v>181</v>
      </c>
      <c r="N6" s="217"/>
      <c r="O6" s="217"/>
      <c r="P6" s="215"/>
      <c r="Q6" s="215"/>
      <c r="R6" s="215"/>
    </row>
    <row r="7" spans="1:18" ht="57" customHeight="1" x14ac:dyDescent="0.3">
      <c r="B7" s="215"/>
      <c r="C7" s="216"/>
      <c r="D7" s="215"/>
      <c r="E7" s="215"/>
      <c r="F7" s="214"/>
      <c r="G7" s="215"/>
      <c r="H7" s="215"/>
      <c r="I7" s="215"/>
      <c r="J7" s="215"/>
      <c r="K7" s="215"/>
      <c r="L7" s="215"/>
      <c r="M7" s="204" t="s">
        <v>182</v>
      </c>
      <c r="N7" s="204" t="s">
        <v>183</v>
      </c>
      <c r="O7" s="204" t="s">
        <v>184</v>
      </c>
      <c r="P7" s="215"/>
      <c r="Q7" s="215"/>
      <c r="R7" s="215"/>
    </row>
    <row r="8" spans="1:18" x14ac:dyDescent="0.3">
      <c r="B8" s="218" t="s">
        <v>406</v>
      </c>
      <c r="C8" s="218" t="s">
        <v>407</v>
      </c>
      <c r="D8" s="219">
        <v>3</v>
      </c>
      <c r="E8" s="219">
        <v>4</v>
      </c>
      <c r="F8" s="219">
        <v>5</v>
      </c>
      <c r="G8" s="219">
        <v>6</v>
      </c>
      <c r="H8" s="219">
        <v>7</v>
      </c>
      <c r="I8" s="219">
        <v>8</v>
      </c>
      <c r="J8" s="219">
        <v>9</v>
      </c>
      <c r="K8" s="219">
        <v>10</v>
      </c>
      <c r="L8" s="219">
        <v>11</v>
      </c>
      <c r="M8" s="219">
        <v>12</v>
      </c>
      <c r="N8" s="218" t="s">
        <v>408</v>
      </c>
      <c r="O8" s="218" t="s">
        <v>409</v>
      </c>
      <c r="P8" s="218" t="s">
        <v>410</v>
      </c>
      <c r="Q8" s="218" t="s">
        <v>411</v>
      </c>
      <c r="R8" s="218" t="s">
        <v>412</v>
      </c>
    </row>
    <row r="9" spans="1:18" x14ac:dyDescent="0.3">
      <c r="A9">
        <v>1</v>
      </c>
      <c r="B9" s="195" t="s">
        <v>185</v>
      </c>
      <c r="C9" s="196" t="s">
        <v>186</v>
      </c>
      <c r="D9" s="196" t="s">
        <v>185</v>
      </c>
      <c r="E9" s="196" t="s">
        <v>187</v>
      </c>
      <c r="F9" s="197" t="s">
        <v>3</v>
      </c>
      <c r="G9" s="198">
        <v>25394761</v>
      </c>
      <c r="H9" s="198">
        <v>25394761</v>
      </c>
      <c r="I9" s="198">
        <v>23540848.109999999</v>
      </c>
      <c r="J9" s="198">
        <v>334062</v>
      </c>
      <c r="K9" s="198">
        <v>336037.6</v>
      </c>
      <c r="L9" s="198">
        <v>133900.6</v>
      </c>
      <c r="M9" s="198">
        <v>127863</v>
      </c>
      <c r="N9" s="198">
        <v>6037.6</v>
      </c>
      <c r="O9" s="198">
        <v>0</v>
      </c>
      <c r="P9" s="198">
        <v>25728823</v>
      </c>
      <c r="Q9" s="198">
        <v>25730798.600000001</v>
      </c>
      <c r="R9" s="198">
        <v>23674748.710000001</v>
      </c>
    </row>
    <row r="10" spans="1:18" x14ac:dyDescent="0.3">
      <c r="A10">
        <f t="shared" ref="A10:A73" si="0">A9+1</f>
        <v>2</v>
      </c>
      <c r="B10" s="195" t="s">
        <v>185</v>
      </c>
      <c r="C10" s="196" t="s">
        <v>186</v>
      </c>
      <c r="D10" s="196" t="s">
        <v>185</v>
      </c>
      <c r="E10" s="196" t="s">
        <v>188</v>
      </c>
      <c r="F10" s="199" t="s">
        <v>413</v>
      </c>
      <c r="G10" s="198">
        <v>25394761</v>
      </c>
      <c r="H10" s="198">
        <v>25394761</v>
      </c>
      <c r="I10" s="198">
        <v>23540848.109999999</v>
      </c>
      <c r="J10" s="198">
        <v>4062</v>
      </c>
      <c r="K10" s="198">
        <v>6037.6</v>
      </c>
      <c r="L10" s="198">
        <v>6037.6</v>
      </c>
      <c r="M10" s="198">
        <v>0</v>
      </c>
      <c r="N10" s="198">
        <v>6037.6</v>
      </c>
      <c r="O10" s="198">
        <v>0</v>
      </c>
      <c r="P10" s="198">
        <v>25398823</v>
      </c>
      <c r="Q10" s="198">
        <v>25400798.600000001</v>
      </c>
      <c r="R10" s="198">
        <v>23546885.710000001</v>
      </c>
    </row>
    <row r="11" spans="1:18" x14ac:dyDescent="0.3">
      <c r="A11">
        <f t="shared" si="0"/>
        <v>3</v>
      </c>
      <c r="B11" s="195" t="s">
        <v>185</v>
      </c>
      <c r="C11" s="196" t="s">
        <v>186</v>
      </c>
      <c r="D11" s="196" t="s">
        <v>185</v>
      </c>
      <c r="E11" s="196" t="s">
        <v>189</v>
      </c>
      <c r="F11" s="200" t="s">
        <v>190</v>
      </c>
      <c r="G11" s="198">
        <v>21362780</v>
      </c>
      <c r="H11" s="198">
        <v>21362780</v>
      </c>
      <c r="I11" s="198">
        <v>20510485.719999999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21362780</v>
      </c>
      <c r="Q11" s="198">
        <v>21362780</v>
      </c>
      <c r="R11" s="198">
        <v>20510485.719999999</v>
      </c>
    </row>
    <row r="12" spans="1:18" ht="12.75" customHeight="1" x14ac:dyDescent="0.3">
      <c r="A12">
        <f t="shared" si="0"/>
        <v>4</v>
      </c>
      <c r="B12" s="195" t="s">
        <v>185</v>
      </c>
      <c r="C12" s="196" t="s">
        <v>186</v>
      </c>
      <c r="D12" s="196" t="s">
        <v>185</v>
      </c>
      <c r="E12" s="201" t="s">
        <v>191</v>
      </c>
      <c r="F12" s="202" t="s">
        <v>192</v>
      </c>
      <c r="G12" s="198">
        <v>17476010</v>
      </c>
      <c r="H12" s="198">
        <v>17476010</v>
      </c>
      <c r="I12" s="198">
        <v>16792703.890000001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17476010</v>
      </c>
      <c r="Q12" s="198">
        <v>17476010</v>
      </c>
      <c r="R12" s="198">
        <v>16792703.890000001</v>
      </c>
    </row>
    <row r="13" spans="1:18" ht="18" customHeight="1" x14ac:dyDescent="0.3">
      <c r="A13">
        <f t="shared" si="0"/>
        <v>5</v>
      </c>
      <c r="B13" s="195" t="s">
        <v>185</v>
      </c>
      <c r="C13" s="196" t="s">
        <v>186</v>
      </c>
      <c r="D13" s="196" t="s">
        <v>185</v>
      </c>
      <c r="E13" s="201" t="s">
        <v>193</v>
      </c>
      <c r="F13" s="202" t="s">
        <v>194</v>
      </c>
      <c r="G13" s="198">
        <v>17476010</v>
      </c>
      <c r="H13" s="198">
        <v>17476010</v>
      </c>
      <c r="I13" s="198">
        <v>16792703.890000001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17476010</v>
      </c>
      <c r="Q13" s="198">
        <v>17476010</v>
      </c>
      <c r="R13" s="198">
        <v>16792703.890000001</v>
      </c>
    </row>
    <row r="14" spans="1:18" ht="31.95" customHeight="1" x14ac:dyDescent="0.3">
      <c r="A14">
        <f t="shared" si="0"/>
        <v>6</v>
      </c>
      <c r="B14" s="195" t="s">
        <v>185</v>
      </c>
      <c r="C14" s="196" t="s">
        <v>186</v>
      </c>
      <c r="D14" s="196" t="s">
        <v>185</v>
      </c>
      <c r="E14" s="201" t="s">
        <v>195</v>
      </c>
      <c r="F14" s="202" t="s">
        <v>196</v>
      </c>
      <c r="G14" s="198">
        <v>3886770</v>
      </c>
      <c r="H14" s="198">
        <v>3886770</v>
      </c>
      <c r="I14" s="198">
        <v>3717781.83</v>
      </c>
      <c r="J14" s="198">
        <v>0</v>
      </c>
      <c r="K14" s="198">
        <v>0</v>
      </c>
      <c r="L14" s="198">
        <v>0</v>
      </c>
      <c r="M14" s="198">
        <v>0</v>
      </c>
      <c r="N14" s="198">
        <v>0</v>
      </c>
      <c r="O14" s="198">
        <v>0</v>
      </c>
      <c r="P14" s="198">
        <v>3886770</v>
      </c>
      <c r="Q14" s="198">
        <v>3886770</v>
      </c>
      <c r="R14" s="198">
        <v>3717781.83</v>
      </c>
    </row>
    <row r="15" spans="1:18" ht="16.95" customHeight="1" x14ac:dyDescent="0.3">
      <c r="A15">
        <f t="shared" si="0"/>
        <v>7</v>
      </c>
      <c r="B15" s="195" t="s">
        <v>185</v>
      </c>
      <c r="C15" s="196" t="s">
        <v>186</v>
      </c>
      <c r="D15" s="196" t="s">
        <v>185</v>
      </c>
      <c r="E15" s="196" t="s">
        <v>197</v>
      </c>
      <c r="F15" s="200" t="s">
        <v>198</v>
      </c>
      <c r="G15" s="198">
        <v>3832246.62</v>
      </c>
      <c r="H15" s="198">
        <v>3832246.62</v>
      </c>
      <c r="I15" s="198">
        <v>2863626.49</v>
      </c>
      <c r="J15" s="198">
        <v>4062</v>
      </c>
      <c r="K15" s="198">
        <v>6037.6</v>
      </c>
      <c r="L15" s="198">
        <v>6037.6</v>
      </c>
      <c r="M15" s="198">
        <v>0</v>
      </c>
      <c r="N15" s="198">
        <v>6037.6</v>
      </c>
      <c r="O15" s="198">
        <v>0</v>
      </c>
      <c r="P15" s="198">
        <v>3836308.62</v>
      </c>
      <c r="Q15" s="198">
        <v>3838284.22</v>
      </c>
      <c r="R15" s="198">
        <v>2869664.09</v>
      </c>
    </row>
    <row r="16" spans="1:18" ht="18" customHeight="1" x14ac:dyDescent="0.3">
      <c r="A16">
        <f t="shared" si="0"/>
        <v>8</v>
      </c>
      <c r="B16" s="195" t="s">
        <v>185</v>
      </c>
      <c r="C16" s="196" t="s">
        <v>186</v>
      </c>
      <c r="D16" s="196" t="s">
        <v>185</v>
      </c>
      <c r="E16" s="201" t="s">
        <v>199</v>
      </c>
      <c r="F16" s="202" t="s">
        <v>200</v>
      </c>
      <c r="G16" s="198">
        <v>784038</v>
      </c>
      <c r="H16" s="198">
        <v>784038</v>
      </c>
      <c r="I16" s="198">
        <v>533127.25</v>
      </c>
      <c r="J16" s="198">
        <v>3212</v>
      </c>
      <c r="K16" s="198">
        <v>4432.6000000000004</v>
      </c>
      <c r="L16" s="198">
        <v>4432.6000000000004</v>
      </c>
      <c r="M16" s="198">
        <v>0</v>
      </c>
      <c r="N16" s="198">
        <v>4432.6000000000004</v>
      </c>
      <c r="O16" s="198">
        <v>0</v>
      </c>
      <c r="P16" s="198">
        <v>787250</v>
      </c>
      <c r="Q16" s="198">
        <v>788470.6</v>
      </c>
      <c r="R16" s="198">
        <v>537559.85</v>
      </c>
    </row>
    <row r="17" spans="1:18" ht="12.75" customHeight="1" x14ac:dyDescent="0.3">
      <c r="A17">
        <f t="shared" si="0"/>
        <v>9</v>
      </c>
      <c r="B17" s="195" t="s">
        <v>185</v>
      </c>
      <c r="C17" s="196" t="s">
        <v>186</v>
      </c>
      <c r="D17" s="196" t="s">
        <v>185</v>
      </c>
      <c r="E17" s="201" t="s">
        <v>241</v>
      </c>
      <c r="F17" s="202" t="s">
        <v>242</v>
      </c>
      <c r="G17" s="198">
        <v>2200</v>
      </c>
      <c r="H17" s="198">
        <v>2200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2200</v>
      </c>
      <c r="Q17" s="198">
        <v>2200</v>
      </c>
      <c r="R17" s="198">
        <v>0</v>
      </c>
    </row>
    <row r="18" spans="1:18" ht="12.75" customHeight="1" x14ac:dyDescent="0.3">
      <c r="A18">
        <f t="shared" si="0"/>
        <v>10</v>
      </c>
      <c r="B18" s="195" t="s">
        <v>185</v>
      </c>
      <c r="C18" s="196" t="s">
        <v>186</v>
      </c>
      <c r="D18" s="196" t="s">
        <v>185</v>
      </c>
      <c r="E18" s="201" t="s">
        <v>201</v>
      </c>
      <c r="F18" s="202" t="s">
        <v>202</v>
      </c>
      <c r="G18" s="198">
        <v>1148337.6200000001</v>
      </c>
      <c r="H18" s="198">
        <v>1148337.6200000001</v>
      </c>
      <c r="I18" s="198">
        <v>900805.43</v>
      </c>
      <c r="J18" s="198">
        <v>0</v>
      </c>
      <c r="K18" s="198">
        <v>835</v>
      </c>
      <c r="L18" s="198">
        <v>835</v>
      </c>
      <c r="M18" s="198">
        <v>0</v>
      </c>
      <c r="N18" s="198">
        <v>835</v>
      </c>
      <c r="O18" s="198">
        <v>0</v>
      </c>
      <c r="P18" s="198">
        <v>1148337.6200000001</v>
      </c>
      <c r="Q18" s="198">
        <v>1149172.6200000001</v>
      </c>
      <c r="R18" s="198">
        <v>901640.43</v>
      </c>
    </row>
    <row r="19" spans="1:18" ht="18.75" customHeight="1" x14ac:dyDescent="0.3">
      <c r="A19">
        <f t="shared" si="0"/>
        <v>11</v>
      </c>
      <c r="B19" s="195" t="s">
        <v>185</v>
      </c>
      <c r="C19" s="196" t="s">
        <v>186</v>
      </c>
      <c r="D19" s="196" t="s">
        <v>185</v>
      </c>
      <c r="E19" s="201" t="s">
        <v>203</v>
      </c>
      <c r="F19" s="202" t="s">
        <v>204</v>
      </c>
      <c r="G19" s="198">
        <v>51000</v>
      </c>
      <c r="H19" s="198">
        <v>51000</v>
      </c>
      <c r="I19" s="198">
        <v>7200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51000</v>
      </c>
      <c r="Q19" s="198">
        <v>51000</v>
      </c>
      <c r="R19" s="198">
        <v>7200</v>
      </c>
    </row>
    <row r="20" spans="1:18" ht="12.75" customHeight="1" x14ac:dyDescent="0.3">
      <c r="A20">
        <f t="shared" si="0"/>
        <v>12</v>
      </c>
      <c r="B20" s="195" t="s">
        <v>185</v>
      </c>
      <c r="C20" s="196" t="s">
        <v>186</v>
      </c>
      <c r="D20" s="196" t="s">
        <v>185</v>
      </c>
      <c r="E20" s="201" t="s">
        <v>205</v>
      </c>
      <c r="F20" s="202" t="s">
        <v>206</v>
      </c>
      <c r="G20" s="198">
        <v>611710</v>
      </c>
      <c r="H20" s="198">
        <v>611710</v>
      </c>
      <c r="I20" s="198">
        <v>442147.74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611710</v>
      </c>
      <c r="Q20" s="198">
        <v>611710</v>
      </c>
      <c r="R20" s="198">
        <v>442147.74</v>
      </c>
    </row>
    <row r="21" spans="1:18" ht="12.75" customHeight="1" x14ac:dyDescent="0.3">
      <c r="A21">
        <f t="shared" si="0"/>
        <v>13</v>
      </c>
      <c r="B21" s="195" t="s">
        <v>185</v>
      </c>
      <c r="C21" s="196" t="s">
        <v>186</v>
      </c>
      <c r="D21" s="196" t="s">
        <v>185</v>
      </c>
      <c r="E21" s="201" t="s">
        <v>207</v>
      </c>
      <c r="F21" s="202" t="s">
        <v>208</v>
      </c>
      <c r="G21" s="198">
        <v>132950</v>
      </c>
      <c r="H21" s="198">
        <v>132950</v>
      </c>
      <c r="I21" s="198">
        <v>75062.84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132950</v>
      </c>
      <c r="Q21" s="198">
        <v>132950</v>
      </c>
      <c r="R21" s="198">
        <v>75062.84</v>
      </c>
    </row>
    <row r="22" spans="1:18" ht="36.15" customHeight="1" x14ac:dyDescent="0.3">
      <c r="A22">
        <f t="shared" si="0"/>
        <v>14</v>
      </c>
      <c r="B22" s="195" t="s">
        <v>185</v>
      </c>
      <c r="C22" s="196" t="s">
        <v>186</v>
      </c>
      <c r="D22" s="196" t="s">
        <v>185</v>
      </c>
      <c r="E22" s="201" t="s">
        <v>209</v>
      </c>
      <c r="F22" s="202" t="s">
        <v>210</v>
      </c>
      <c r="G22" s="198">
        <v>3920</v>
      </c>
      <c r="H22" s="198">
        <v>3920</v>
      </c>
      <c r="I22" s="198">
        <v>3896.68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3920</v>
      </c>
      <c r="Q22" s="198">
        <v>3920</v>
      </c>
      <c r="R22" s="198">
        <v>3896.68</v>
      </c>
    </row>
    <row r="23" spans="1:18" ht="12.75" customHeight="1" x14ac:dyDescent="0.3">
      <c r="A23">
        <f t="shared" si="0"/>
        <v>15</v>
      </c>
      <c r="B23" s="195" t="s">
        <v>185</v>
      </c>
      <c r="C23" s="196" t="s">
        <v>186</v>
      </c>
      <c r="D23" s="196" t="s">
        <v>185</v>
      </c>
      <c r="E23" s="201" t="s">
        <v>211</v>
      </c>
      <c r="F23" s="202" t="s">
        <v>212</v>
      </c>
      <c r="G23" s="198">
        <v>218840</v>
      </c>
      <c r="H23" s="198">
        <v>218840</v>
      </c>
      <c r="I23" s="198">
        <v>179858.25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218840</v>
      </c>
      <c r="Q23" s="198">
        <v>218840</v>
      </c>
      <c r="R23" s="198">
        <v>179858.25</v>
      </c>
    </row>
    <row r="24" spans="1:18" x14ac:dyDescent="0.3">
      <c r="A24">
        <f t="shared" si="0"/>
        <v>16</v>
      </c>
      <c r="B24" s="195" t="s">
        <v>185</v>
      </c>
      <c r="C24" s="196" t="s">
        <v>186</v>
      </c>
      <c r="D24" s="196" t="s">
        <v>185</v>
      </c>
      <c r="E24" s="201" t="s">
        <v>213</v>
      </c>
      <c r="F24" s="202" t="s">
        <v>214</v>
      </c>
      <c r="G24" s="198">
        <v>167950</v>
      </c>
      <c r="H24" s="198">
        <v>167950</v>
      </c>
      <c r="I24" s="198">
        <v>117321.97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167950</v>
      </c>
      <c r="Q24" s="198">
        <v>167950</v>
      </c>
      <c r="R24" s="198">
        <v>117321.97</v>
      </c>
    </row>
    <row r="25" spans="1:18" ht="23.4" x14ac:dyDescent="0.3">
      <c r="A25">
        <f t="shared" si="0"/>
        <v>17</v>
      </c>
      <c r="B25" s="195" t="s">
        <v>484</v>
      </c>
      <c r="C25" s="196"/>
      <c r="D25" s="196"/>
      <c r="E25" s="201"/>
      <c r="F25" s="202"/>
      <c r="G25" s="198" t="s">
        <v>185</v>
      </c>
      <c r="H25" s="198" t="s">
        <v>185</v>
      </c>
      <c r="I25" s="198" t="s">
        <v>458</v>
      </c>
      <c r="J25" s="198"/>
      <c r="K25" s="198" t="s">
        <v>185</v>
      </c>
      <c r="L25" s="198" t="s">
        <v>185</v>
      </c>
      <c r="M25" s="198" t="s">
        <v>185</v>
      </c>
      <c r="N25" s="198" t="s">
        <v>185</v>
      </c>
      <c r="O25" s="198" t="s">
        <v>185</v>
      </c>
      <c r="P25" s="198" t="s">
        <v>185</v>
      </c>
      <c r="Q25" s="198" t="s">
        <v>459</v>
      </c>
      <c r="R25" s="198"/>
    </row>
    <row r="26" spans="1:18" x14ac:dyDescent="0.3">
      <c r="A26">
        <f t="shared" si="0"/>
        <v>18</v>
      </c>
      <c r="B26" s="195" t="s">
        <v>406</v>
      </c>
      <c r="C26" s="196" t="s">
        <v>407</v>
      </c>
      <c r="D26" s="196">
        <v>3</v>
      </c>
      <c r="E26" s="201">
        <v>4</v>
      </c>
      <c r="F26" s="202">
        <v>5</v>
      </c>
      <c r="G26" s="198">
        <v>6</v>
      </c>
      <c r="H26" s="198">
        <v>7</v>
      </c>
      <c r="I26" s="198">
        <v>8</v>
      </c>
      <c r="J26" s="198">
        <v>9</v>
      </c>
      <c r="K26" s="198">
        <v>10</v>
      </c>
      <c r="L26" s="198">
        <v>11</v>
      </c>
      <c r="M26" s="198">
        <v>12</v>
      </c>
      <c r="N26" s="198" t="s">
        <v>408</v>
      </c>
      <c r="O26" s="198" t="s">
        <v>409</v>
      </c>
      <c r="P26" s="198" t="s">
        <v>410</v>
      </c>
      <c r="Q26" s="198" t="s">
        <v>411</v>
      </c>
      <c r="R26" s="198" t="s">
        <v>412</v>
      </c>
    </row>
    <row r="27" spans="1:18" ht="15.6" x14ac:dyDescent="0.3">
      <c r="A27">
        <f t="shared" si="0"/>
        <v>19</v>
      </c>
      <c r="B27" s="195" t="s">
        <v>185</v>
      </c>
      <c r="C27" s="196" t="s">
        <v>186</v>
      </c>
      <c r="D27" s="196" t="s">
        <v>185</v>
      </c>
      <c r="E27" s="196" t="s">
        <v>215</v>
      </c>
      <c r="F27" s="200" t="s">
        <v>216</v>
      </c>
      <c r="G27" s="198">
        <v>88050</v>
      </c>
      <c r="H27" s="198">
        <v>88050</v>
      </c>
      <c r="I27" s="198">
        <v>66008</v>
      </c>
      <c r="J27" s="198">
        <v>0</v>
      </c>
      <c r="K27" s="198">
        <v>0</v>
      </c>
      <c r="L27" s="198">
        <v>0</v>
      </c>
      <c r="M27" s="198">
        <v>0</v>
      </c>
      <c r="N27" s="198">
        <v>0</v>
      </c>
      <c r="O27" s="198">
        <v>0</v>
      </c>
      <c r="P27" s="198">
        <v>88050</v>
      </c>
      <c r="Q27" s="198">
        <v>88050</v>
      </c>
      <c r="R27" s="198">
        <v>66008</v>
      </c>
    </row>
    <row r="28" spans="1:18" ht="15.6" x14ac:dyDescent="0.3">
      <c r="A28">
        <f t="shared" si="0"/>
        <v>20</v>
      </c>
      <c r="B28" s="195" t="s">
        <v>185</v>
      </c>
      <c r="C28" s="196" t="s">
        <v>186</v>
      </c>
      <c r="D28" s="196" t="s">
        <v>185</v>
      </c>
      <c r="E28" s="201" t="s">
        <v>217</v>
      </c>
      <c r="F28" s="202" t="s">
        <v>218</v>
      </c>
      <c r="G28" s="198">
        <v>1234961</v>
      </c>
      <c r="H28" s="198">
        <v>1234961</v>
      </c>
      <c r="I28" s="198">
        <v>980346.07</v>
      </c>
      <c r="J28" s="198">
        <v>850</v>
      </c>
      <c r="K28" s="198">
        <v>770</v>
      </c>
      <c r="L28" s="198">
        <v>770</v>
      </c>
      <c r="M28" s="198">
        <v>0</v>
      </c>
      <c r="N28" s="198">
        <v>770</v>
      </c>
      <c r="O28" s="198">
        <v>0</v>
      </c>
      <c r="P28" s="198">
        <v>1235811</v>
      </c>
      <c r="Q28" s="198">
        <v>1235731</v>
      </c>
      <c r="R28" s="198">
        <v>981116.07</v>
      </c>
    </row>
    <row r="29" spans="1:18" ht="23.4" x14ac:dyDescent="0.3">
      <c r="A29">
        <f t="shared" si="0"/>
        <v>21</v>
      </c>
      <c r="B29" s="195" t="s">
        <v>185</v>
      </c>
      <c r="C29" s="196" t="s">
        <v>186</v>
      </c>
      <c r="D29" s="196" t="s">
        <v>185</v>
      </c>
      <c r="E29" s="196" t="s">
        <v>219</v>
      </c>
      <c r="F29" s="200" t="s">
        <v>220</v>
      </c>
      <c r="G29" s="198">
        <v>1234961</v>
      </c>
      <c r="H29" s="198">
        <v>1234961</v>
      </c>
      <c r="I29" s="198">
        <v>980346.07</v>
      </c>
      <c r="J29" s="198">
        <v>850</v>
      </c>
      <c r="K29" s="198">
        <v>770</v>
      </c>
      <c r="L29" s="198">
        <v>770</v>
      </c>
      <c r="M29" s="198">
        <v>0</v>
      </c>
      <c r="N29" s="198">
        <v>770</v>
      </c>
      <c r="O29" s="198">
        <v>0</v>
      </c>
      <c r="P29" s="198">
        <v>1235811</v>
      </c>
      <c r="Q29" s="198">
        <v>1235731</v>
      </c>
      <c r="R29" s="198">
        <v>981116.07</v>
      </c>
    </row>
    <row r="30" spans="1:18" x14ac:dyDescent="0.3">
      <c r="A30">
        <f t="shared" si="0"/>
        <v>22</v>
      </c>
      <c r="B30" s="195" t="s">
        <v>185</v>
      </c>
      <c r="C30" s="196" t="s">
        <v>186</v>
      </c>
      <c r="D30" s="196" t="s">
        <v>185</v>
      </c>
      <c r="E30" s="196" t="s">
        <v>221</v>
      </c>
      <c r="F30" s="199" t="s">
        <v>222</v>
      </c>
      <c r="G30" s="198">
        <v>25600.38</v>
      </c>
      <c r="H30" s="198">
        <v>25600.38</v>
      </c>
      <c r="I30" s="198">
        <v>19221.86</v>
      </c>
      <c r="J30" s="198">
        <v>0</v>
      </c>
      <c r="K30" s="198">
        <v>0</v>
      </c>
      <c r="L30" s="198">
        <v>0</v>
      </c>
      <c r="M30" s="198">
        <v>0</v>
      </c>
      <c r="N30" s="198">
        <v>0</v>
      </c>
      <c r="O30" s="198">
        <v>0</v>
      </c>
      <c r="P30" s="198">
        <v>25600.38</v>
      </c>
      <c r="Q30" s="198">
        <v>25600.38</v>
      </c>
      <c r="R30" s="198">
        <v>19221.86</v>
      </c>
    </row>
    <row r="31" spans="1:18" x14ac:dyDescent="0.3">
      <c r="A31">
        <f t="shared" si="0"/>
        <v>23</v>
      </c>
      <c r="B31" s="195" t="s">
        <v>185</v>
      </c>
      <c r="C31" s="196" t="s">
        <v>186</v>
      </c>
      <c r="D31" s="196" t="s">
        <v>185</v>
      </c>
      <c r="E31" s="196" t="s">
        <v>223</v>
      </c>
      <c r="F31" s="200" t="s">
        <v>224</v>
      </c>
      <c r="G31" s="198">
        <v>25600.38</v>
      </c>
      <c r="H31" s="198">
        <v>25600.38</v>
      </c>
      <c r="I31" s="198">
        <v>19221.86</v>
      </c>
      <c r="J31" s="198">
        <v>0</v>
      </c>
      <c r="K31" s="198">
        <v>0</v>
      </c>
      <c r="L31" s="198">
        <v>0</v>
      </c>
      <c r="M31" s="198">
        <v>0</v>
      </c>
      <c r="N31" s="198">
        <v>0</v>
      </c>
      <c r="O31" s="198">
        <v>0</v>
      </c>
      <c r="P31" s="198">
        <v>25600.38</v>
      </c>
      <c r="Q31" s="198">
        <v>25600.38</v>
      </c>
      <c r="R31" s="198">
        <v>19221.86</v>
      </c>
    </row>
    <row r="32" spans="1:18" x14ac:dyDescent="0.3">
      <c r="A32">
        <f t="shared" si="0"/>
        <v>24</v>
      </c>
      <c r="B32" s="195" t="s">
        <v>185</v>
      </c>
      <c r="C32" s="196" t="s">
        <v>186</v>
      </c>
      <c r="D32" s="196" t="s">
        <v>185</v>
      </c>
      <c r="E32" s="201" t="s">
        <v>225</v>
      </c>
      <c r="F32" s="202" t="s">
        <v>226</v>
      </c>
      <c r="G32" s="198">
        <v>174134</v>
      </c>
      <c r="H32" s="198">
        <v>174134</v>
      </c>
      <c r="I32" s="198">
        <v>147514.04</v>
      </c>
      <c r="J32" s="198">
        <v>0</v>
      </c>
      <c r="K32" s="198">
        <v>0</v>
      </c>
      <c r="L32" s="198">
        <v>0</v>
      </c>
      <c r="M32" s="198">
        <v>0</v>
      </c>
      <c r="N32" s="198">
        <v>0</v>
      </c>
      <c r="O32" s="198">
        <v>0</v>
      </c>
      <c r="P32" s="198">
        <v>174134</v>
      </c>
      <c r="Q32" s="198">
        <v>174134</v>
      </c>
      <c r="R32" s="198">
        <v>147514.04</v>
      </c>
    </row>
    <row r="33" spans="1:18" x14ac:dyDescent="0.3">
      <c r="A33">
        <f t="shared" si="0"/>
        <v>25</v>
      </c>
      <c r="B33" s="195" t="s">
        <v>185</v>
      </c>
      <c r="C33" s="196" t="s">
        <v>186</v>
      </c>
      <c r="D33" s="196" t="s">
        <v>185</v>
      </c>
      <c r="E33" s="201" t="s">
        <v>227</v>
      </c>
      <c r="F33" s="202" t="s">
        <v>414</v>
      </c>
      <c r="G33" s="198">
        <v>0</v>
      </c>
      <c r="H33" s="198">
        <v>0</v>
      </c>
      <c r="I33" s="198">
        <v>0</v>
      </c>
      <c r="J33" s="198">
        <v>330000</v>
      </c>
      <c r="K33" s="198">
        <v>330000</v>
      </c>
      <c r="L33" s="198">
        <v>127863</v>
      </c>
      <c r="M33" s="198">
        <v>127863</v>
      </c>
      <c r="N33" s="198">
        <v>0</v>
      </c>
      <c r="O33" s="198">
        <v>0</v>
      </c>
      <c r="P33" s="198">
        <v>330000</v>
      </c>
      <c r="Q33" s="198">
        <v>330000</v>
      </c>
      <c r="R33" s="198">
        <v>127863</v>
      </c>
    </row>
    <row r="34" spans="1:18" x14ac:dyDescent="0.3">
      <c r="A34">
        <f t="shared" si="0"/>
        <v>26</v>
      </c>
      <c r="B34" s="195" t="s">
        <v>185</v>
      </c>
      <c r="C34" s="196" t="s">
        <v>186</v>
      </c>
      <c r="D34" s="196" t="s">
        <v>185</v>
      </c>
      <c r="E34" s="201" t="s">
        <v>228</v>
      </c>
      <c r="F34" s="202" t="s">
        <v>229</v>
      </c>
      <c r="G34" s="198">
        <v>0</v>
      </c>
      <c r="H34" s="198">
        <v>0</v>
      </c>
      <c r="I34" s="198">
        <v>0</v>
      </c>
      <c r="J34" s="198">
        <v>330000</v>
      </c>
      <c r="K34" s="198">
        <v>330000</v>
      </c>
      <c r="L34" s="198">
        <v>127863</v>
      </c>
      <c r="M34" s="198">
        <v>127863</v>
      </c>
      <c r="N34" s="198">
        <v>0</v>
      </c>
      <c r="O34" s="198">
        <v>0</v>
      </c>
      <c r="P34" s="198">
        <v>330000</v>
      </c>
      <c r="Q34" s="198">
        <v>330000</v>
      </c>
      <c r="R34" s="198">
        <v>127863</v>
      </c>
    </row>
    <row r="35" spans="1:18" ht="15.6" x14ac:dyDescent="0.3">
      <c r="A35">
        <f t="shared" si="0"/>
        <v>27</v>
      </c>
      <c r="B35" s="195" t="s">
        <v>185</v>
      </c>
      <c r="C35" s="196" t="s">
        <v>186</v>
      </c>
      <c r="D35" s="196" t="s">
        <v>185</v>
      </c>
      <c r="E35" s="196" t="s">
        <v>230</v>
      </c>
      <c r="F35" s="197" t="s">
        <v>231</v>
      </c>
      <c r="G35" s="198">
        <v>0</v>
      </c>
      <c r="H35" s="198">
        <v>0</v>
      </c>
      <c r="I35" s="198">
        <v>0</v>
      </c>
      <c r="J35" s="198">
        <v>180000</v>
      </c>
      <c r="K35" s="198">
        <v>180000</v>
      </c>
      <c r="L35" s="198">
        <v>127863</v>
      </c>
      <c r="M35" s="198">
        <v>127863</v>
      </c>
      <c r="N35" s="198">
        <v>0</v>
      </c>
      <c r="O35" s="198">
        <v>0</v>
      </c>
      <c r="P35" s="198">
        <v>180000</v>
      </c>
      <c r="Q35" s="198">
        <v>180000</v>
      </c>
      <c r="R35" s="198">
        <v>127863</v>
      </c>
    </row>
    <row r="36" spans="1:18" x14ac:dyDescent="0.3">
      <c r="A36">
        <f t="shared" si="0"/>
        <v>28</v>
      </c>
      <c r="B36" s="195" t="s">
        <v>185</v>
      </c>
      <c r="C36" s="196" t="s">
        <v>186</v>
      </c>
      <c r="D36" s="196" t="s">
        <v>185</v>
      </c>
      <c r="E36" s="196" t="s">
        <v>288</v>
      </c>
      <c r="F36" s="199" t="s">
        <v>323</v>
      </c>
      <c r="G36" s="198">
        <v>0</v>
      </c>
      <c r="H36" s="198">
        <v>0</v>
      </c>
      <c r="I36" s="198">
        <v>0</v>
      </c>
      <c r="J36" s="198">
        <v>150000</v>
      </c>
      <c r="K36" s="198">
        <v>150000</v>
      </c>
      <c r="L36" s="198">
        <v>0</v>
      </c>
      <c r="M36" s="198">
        <v>0</v>
      </c>
      <c r="N36" s="198">
        <v>0</v>
      </c>
      <c r="O36" s="198">
        <v>0</v>
      </c>
      <c r="P36" s="198">
        <v>150000</v>
      </c>
      <c r="Q36" s="198">
        <v>150000</v>
      </c>
      <c r="R36" s="198">
        <v>0</v>
      </c>
    </row>
    <row r="37" spans="1:18" x14ac:dyDescent="0.3">
      <c r="A37">
        <f t="shared" si="0"/>
        <v>29</v>
      </c>
      <c r="B37" s="195" t="s">
        <v>185</v>
      </c>
      <c r="C37" s="196" t="s">
        <v>186</v>
      </c>
      <c r="D37" s="196" t="s">
        <v>185</v>
      </c>
      <c r="E37" s="196" t="s">
        <v>324</v>
      </c>
      <c r="F37" s="200" t="s">
        <v>325</v>
      </c>
      <c r="G37" s="198">
        <v>0</v>
      </c>
      <c r="H37" s="198">
        <v>0</v>
      </c>
      <c r="I37" s="198">
        <v>0</v>
      </c>
      <c r="J37" s="198">
        <v>150000</v>
      </c>
      <c r="K37" s="198">
        <v>150000</v>
      </c>
      <c r="L37" s="198">
        <v>0</v>
      </c>
      <c r="M37" s="198">
        <v>0</v>
      </c>
      <c r="N37" s="198">
        <v>0</v>
      </c>
      <c r="O37" s="198">
        <v>0</v>
      </c>
      <c r="P37" s="198">
        <v>150000</v>
      </c>
      <c r="Q37" s="198">
        <v>150000</v>
      </c>
      <c r="R37" s="198">
        <v>0</v>
      </c>
    </row>
    <row r="38" spans="1:18" ht="39" x14ac:dyDescent="0.3">
      <c r="A38">
        <f t="shared" si="0"/>
        <v>30</v>
      </c>
      <c r="B38" s="195" t="s">
        <v>236</v>
      </c>
      <c r="C38" s="196" t="s">
        <v>237</v>
      </c>
      <c r="D38" s="196" t="s">
        <v>185</v>
      </c>
      <c r="E38" s="201" t="s">
        <v>187</v>
      </c>
      <c r="F38" s="202" t="s">
        <v>4</v>
      </c>
      <c r="G38" s="198">
        <v>23930850</v>
      </c>
      <c r="H38" s="198">
        <v>23930850</v>
      </c>
      <c r="I38" s="198">
        <v>22391001.420000002</v>
      </c>
      <c r="J38" s="198">
        <v>334062</v>
      </c>
      <c r="K38" s="198">
        <v>336037.6</v>
      </c>
      <c r="L38" s="198">
        <v>133900.6</v>
      </c>
      <c r="M38" s="198">
        <v>127863</v>
      </c>
      <c r="N38" s="198">
        <v>6037.6</v>
      </c>
      <c r="O38" s="198">
        <v>0</v>
      </c>
      <c r="P38" s="198">
        <v>24264912</v>
      </c>
      <c r="Q38" s="198">
        <v>24266887.600000001</v>
      </c>
      <c r="R38" s="198">
        <v>22524902.02</v>
      </c>
    </row>
    <row r="39" spans="1:18" x14ac:dyDescent="0.3">
      <c r="A39">
        <f t="shared" si="0"/>
        <v>31</v>
      </c>
      <c r="B39" s="195" t="s">
        <v>236</v>
      </c>
      <c r="C39" s="196" t="s">
        <v>237</v>
      </c>
      <c r="D39" s="196" t="s">
        <v>185</v>
      </c>
      <c r="E39" s="201" t="s">
        <v>188</v>
      </c>
      <c r="F39" s="202" t="s">
        <v>413</v>
      </c>
      <c r="G39" s="198">
        <v>23930850</v>
      </c>
      <c r="H39" s="198">
        <v>23930850</v>
      </c>
      <c r="I39" s="198">
        <v>22391001.420000002</v>
      </c>
      <c r="J39" s="198">
        <v>4062</v>
      </c>
      <c r="K39" s="198">
        <v>6037.6</v>
      </c>
      <c r="L39" s="198">
        <v>6037.6</v>
      </c>
      <c r="M39" s="198">
        <v>0</v>
      </c>
      <c r="N39" s="198">
        <v>6037.6</v>
      </c>
      <c r="O39" s="198">
        <v>0</v>
      </c>
      <c r="P39" s="198">
        <v>23934912</v>
      </c>
      <c r="Q39" s="198">
        <v>23936887.600000001</v>
      </c>
      <c r="R39" s="198">
        <v>22397039.02</v>
      </c>
    </row>
    <row r="40" spans="1:18" x14ac:dyDescent="0.3">
      <c r="A40">
        <f t="shared" si="0"/>
        <v>32</v>
      </c>
      <c r="B40" s="195" t="s">
        <v>236</v>
      </c>
      <c r="C40" s="196" t="s">
        <v>237</v>
      </c>
      <c r="D40" s="196" t="s">
        <v>185</v>
      </c>
      <c r="E40" s="201" t="s">
        <v>189</v>
      </c>
      <c r="F40" s="202" t="s">
        <v>190</v>
      </c>
      <c r="G40" s="198">
        <v>21362780</v>
      </c>
      <c r="H40" s="198">
        <v>21362780</v>
      </c>
      <c r="I40" s="198">
        <v>20510485.719999999</v>
      </c>
      <c r="J40" s="198">
        <v>0</v>
      </c>
      <c r="K40" s="198">
        <v>0</v>
      </c>
      <c r="L40" s="198">
        <v>0</v>
      </c>
      <c r="M40" s="198">
        <v>0</v>
      </c>
      <c r="N40" s="198">
        <v>0</v>
      </c>
      <c r="O40" s="198">
        <v>0</v>
      </c>
      <c r="P40" s="198">
        <v>21362780</v>
      </c>
      <c r="Q40" s="198">
        <v>21362780</v>
      </c>
      <c r="R40" s="198">
        <v>20510485.719999999</v>
      </c>
    </row>
    <row r="41" spans="1:18" x14ac:dyDescent="0.3">
      <c r="A41">
        <f t="shared" si="0"/>
        <v>33</v>
      </c>
      <c r="B41" s="195" t="s">
        <v>236</v>
      </c>
      <c r="C41" s="196" t="s">
        <v>237</v>
      </c>
      <c r="D41" s="196" t="s">
        <v>185</v>
      </c>
      <c r="E41" s="196" t="s">
        <v>191</v>
      </c>
      <c r="F41" s="200" t="s">
        <v>192</v>
      </c>
      <c r="G41" s="198">
        <v>17476010</v>
      </c>
      <c r="H41" s="198">
        <v>17476010</v>
      </c>
      <c r="I41" s="198">
        <v>16792703.890000001</v>
      </c>
      <c r="J41" s="198">
        <v>0</v>
      </c>
      <c r="K41" s="198">
        <v>0</v>
      </c>
      <c r="L41" s="198">
        <v>0</v>
      </c>
      <c r="M41" s="198">
        <v>0</v>
      </c>
      <c r="N41" s="198">
        <v>0</v>
      </c>
      <c r="O41" s="198">
        <v>0</v>
      </c>
      <c r="P41" s="198">
        <v>17476010</v>
      </c>
      <c r="Q41" s="198">
        <v>17476010</v>
      </c>
      <c r="R41" s="198">
        <v>16792703.890000001</v>
      </c>
    </row>
    <row r="42" spans="1:18" x14ac:dyDescent="0.3">
      <c r="A42">
        <f t="shared" si="0"/>
        <v>34</v>
      </c>
      <c r="B42" s="195" t="s">
        <v>236</v>
      </c>
      <c r="C42" s="196" t="s">
        <v>237</v>
      </c>
      <c r="D42" s="196" t="s">
        <v>185</v>
      </c>
      <c r="E42" s="201" t="s">
        <v>193</v>
      </c>
      <c r="F42" s="202" t="s">
        <v>194</v>
      </c>
      <c r="G42" s="198">
        <v>17476010</v>
      </c>
      <c r="H42" s="198">
        <v>17476010</v>
      </c>
      <c r="I42" s="198">
        <v>16792703.890000001</v>
      </c>
      <c r="J42" s="198">
        <v>0</v>
      </c>
      <c r="K42" s="198">
        <v>0</v>
      </c>
      <c r="L42" s="198">
        <v>0</v>
      </c>
      <c r="M42" s="198">
        <v>0</v>
      </c>
      <c r="N42" s="198">
        <v>0</v>
      </c>
      <c r="O42" s="198">
        <v>0</v>
      </c>
      <c r="P42" s="198">
        <v>17476010</v>
      </c>
      <c r="Q42" s="198">
        <v>17476010</v>
      </c>
      <c r="R42" s="198">
        <v>16792703.890000001</v>
      </c>
    </row>
    <row r="43" spans="1:18" x14ac:dyDescent="0.3">
      <c r="A43">
        <f t="shared" si="0"/>
        <v>35</v>
      </c>
      <c r="B43" s="195" t="s">
        <v>236</v>
      </c>
      <c r="C43" s="196" t="s">
        <v>237</v>
      </c>
      <c r="D43" s="196" t="s">
        <v>185</v>
      </c>
      <c r="E43" s="201" t="s">
        <v>195</v>
      </c>
      <c r="F43" s="202" t="s">
        <v>196</v>
      </c>
      <c r="G43" s="198">
        <v>3886770</v>
      </c>
      <c r="H43" s="198">
        <v>3886770</v>
      </c>
      <c r="I43" s="198">
        <v>3717781.83</v>
      </c>
      <c r="J43" s="198">
        <v>0</v>
      </c>
      <c r="K43" s="198">
        <v>0</v>
      </c>
      <c r="L43" s="198">
        <v>0</v>
      </c>
      <c r="M43" s="198">
        <v>0</v>
      </c>
      <c r="N43" s="198">
        <v>0</v>
      </c>
      <c r="O43" s="198">
        <v>0</v>
      </c>
      <c r="P43" s="198">
        <v>3886770</v>
      </c>
      <c r="Q43" s="198">
        <v>3886770</v>
      </c>
      <c r="R43" s="198">
        <v>3717781.83</v>
      </c>
    </row>
    <row r="44" spans="1:18" x14ac:dyDescent="0.3">
      <c r="A44">
        <f t="shared" si="0"/>
        <v>36</v>
      </c>
      <c r="B44" s="195" t="s">
        <v>236</v>
      </c>
      <c r="C44" s="196" t="s">
        <v>237</v>
      </c>
      <c r="D44" s="196" t="s">
        <v>185</v>
      </c>
      <c r="E44" s="201" t="s">
        <v>197</v>
      </c>
      <c r="F44" s="202" t="s">
        <v>198</v>
      </c>
      <c r="G44" s="198">
        <v>2393936</v>
      </c>
      <c r="H44" s="198">
        <v>2393936</v>
      </c>
      <c r="I44" s="198">
        <v>1733001.66</v>
      </c>
      <c r="J44" s="198">
        <v>4062</v>
      </c>
      <c r="K44" s="198">
        <v>6037.6</v>
      </c>
      <c r="L44" s="198">
        <v>6037.6</v>
      </c>
      <c r="M44" s="198">
        <v>0</v>
      </c>
      <c r="N44" s="198">
        <v>6037.6</v>
      </c>
      <c r="O44" s="198">
        <v>0</v>
      </c>
      <c r="P44" s="198">
        <v>2397998</v>
      </c>
      <c r="Q44" s="198">
        <v>2399973.6</v>
      </c>
      <c r="R44" s="198">
        <v>1739039.26</v>
      </c>
    </row>
    <row r="45" spans="1:18" x14ac:dyDescent="0.3">
      <c r="A45">
        <f t="shared" si="0"/>
        <v>37</v>
      </c>
      <c r="B45" s="195" t="s">
        <v>236</v>
      </c>
      <c r="C45" s="196" t="s">
        <v>237</v>
      </c>
      <c r="D45" s="196" t="s">
        <v>185</v>
      </c>
      <c r="E45" s="201" t="s">
        <v>199</v>
      </c>
      <c r="F45" s="202" t="s">
        <v>200</v>
      </c>
      <c r="G45" s="198">
        <v>608153</v>
      </c>
      <c r="H45" s="198">
        <v>608153</v>
      </c>
      <c r="I45" s="198">
        <v>415487.89</v>
      </c>
      <c r="J45" s="198">
        <v>3212</v>
      </c>
      <c r="K45" s="198">
        <v>4432.6000000000004</v>
      </c>
      <c r="L45" s="198">
        <v>4432.6000000000004</v>
      </c>
      <c r="M45" s="198">
        <v>0</v>
      </c>
      <c r="N45" s="198">
        <v>4432.6000000000004</v>
      </c>
      <c r="O45" s="198">
        <v>0</v>
      </c>
      <c r="P45" s="198">
        <v>611365</v>
      </c>
      <c r="Q45" s="198">
        <v>612585.6</v>
      </c>
      <c r="R45" s="198">
        <v>419920.49</v>
      </c>
    </row>
    <row r="46" spans="1:18" x14ac:dyDescent="0.3">
      <c r="A46">
        <f t="shared" si="0"/>
        <v>38</v>
      </c>
      <c r="B46" s="195" t="s">
        <v>236</v>
      </c>
      <c r="C46" s="196" t="s">
        <v>237</v>
      </c>
      <c r="D46" s="196" t="s">
        <v>185</v>
      </c>
      <c r="E46" s="201" t="s">
        <v>241</v>
      </c>
      <c r="F46" s="202" t="s">
        <v>242</v>
      </c>
      <c r="G46" s="198">
        <v>2200</v>
      </c>
      <c r="H46" s="198">
        <v>2200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v>0</v>
      </c>
      <c r="P46" s="198">
        <v>2200</v>
      </c>
      <c r="Q46" s="198">
        <v>2200</v>
      </c>
      <c r="R46" s="198">
        <v>0</v>
      </c>
    </row>
    <row r="47" spans="1:18" x14ac:dyDescent="0.3">
      <c r="A47">
        <f t="shared" si="0"/>
        <v>39</v>
      </c>
      <c r="B47" s="195" t="s">
        <v>236</v>
      </c>
      <c r="C47" s="196" t="s">
        <v>237</v>
      </c>
      <c r="D47" s="196" t="s">
        <v>185</v>
      </c>
      <c r="E47" s="201" t="s">
        <v>201</v>
      </c>
      <c r="F47" s="202" t="s">
        <v>202</v>
      </c>
      <c r="G47" s="198">
        <v>1104323</v>
      </c>
      <c r="H47" s="198">
        <v>1104323</v>
      </c>
      <c r="I47" s="198">
        <v>863340.03</v>
      </c>
      <c r="J47" s="198">
        <v>0</v>
      </c>
      <c r="K47" s="198">
        <v>835</v>
      </c>
      <c r="L47" s="198">
        <v>835</v>
      </c>
      <c r="M47" s="198">
        <v>0</v>
      </c>
      <c r="N47" s="198">
        <v>835</v>
      </c>
      <c r="O47" s="198">
        <v>0</v>
      </c>
      <c r="P47" s="198">
        <v>1104323</v>
      </c>
      <c r="Q47" s="198">
        <v>1105158</v>
      </c>
      <c r="R47" s="198">
        <v>864175.03</v>
      </c>
    </row>
    <row r="48" spans="1:18" x14ac:dyDescent="0.3">
      <c r="A48">
        <f t="shared" si="0"/>
        <v>40</v>
      </c>
      <c r="B48" s="195" t="s">
        <v>236</v>
      </c>
      <c r="C48" s="196" t="s">
        <v>237</v>
      </c>
      <c r="D48" s="196" t="s">
        <v>185</v>
      </c>
      <c r="E48" s="201" t="s">
        <v>203</v>
      </c>
      <c r="F48" s="202" t="s">
        <v>204</v>
      </c>
      <c r="G48" s="198">
        <v>51000</v>
      </c>
      <c r="H48" s="198">
        <v>51000</v>
      </c>
      <c r="I48" s="198">
        <v>7200</v>
      </c>
      <c r="J48" s="198">
        <v>0</v>
      </c>
      <c r="K48" s="198">
        <v>0</v>
      </c>
      <c r="L48" s="198">
        <v>0</v>
      </c>
      <c r="M48" s="198">
        <v>0</v>
      </c>
      <c r="N48" s="198">
        <v>0</v>
      </c>
      <c r="O48" s="198">
        <v>0</v>
      </c>
      <c r="P48" s="198">
        <v>51000</v>
      </c>
      <c r="Q48" s="198">
        <v>51000</v>
      </c>
      <c r="R48" s="198">
        <v>7200</v>
      </c>
    </row>
    <row r="49" spans="1:18" x14ac:dyDescent="0.3">
      <c r="A49">
        <f t="shared" si="0"/>
        <v>41</v>
      </c>
      <c r="B49" s="195" t="s">
        <v>236</v>
      </c>
      <c r="C49" s="196" t="s">
        <v>237</v>
      </c>
      <c r="D49" s="196" t="s">
        <v>185</v>
      </c>
      <c r="E49" s="201" t="s">
        <v>205</v>
      </c>
      <c r="F49" s="202" t="s">
        <v>206</v>
      </c>
      <c r="G49" s="198">
        <v>611710</v>
      </c>
      <c r="H49" s="198">
        <v>611710</v>
      </c>
      <c r="I49" s="198">
        <v>442147.74</v>
      </c>
      <c r="J49" s="198">
        <v>0</v>
      </c>
      <c r="K49" s="198">
        <v>0</v>
      </c>
      <c r="L49" s="198">
        <v>0</v>
      </c>
      <c r="M49" s="198">
        <v>0</v>
      </c>
      <c r="N49" s="198">
        <v>0</v>
      </c>
      <c r="O49" s="198">
        <v>0</v>
      </c>
      <c r="P49" s="198">
        <v>611710</v>
      </c>
      <c r="Q49" s="198">
        <v>611710</v>
      </c>
      <c r="R49" s="198">
        <v>442147.74</v>
      </c>
    </row>
    <row r="50" spans="1:18" x14ac:dyDescent="0.3">
      <c r="A50">
        <f t="shared" si="0"/>
        <v>42</v>
      </c>
      <c r="B50" s="195" t="s">
        <v>236</v>
      </c>
      <c r="C50" s="196" t="s">
        <v>237</v>
      </c>
      <c r="D50" s="196" t="s">
        <v>185</v>
      </c>
      <c r="E50" s="201" t="s">
        <v>207</v>
      </c>
      <c r="F50" s="202" t="s">
        <v>208</v>
      </c>
      <c r="G50" s="198">
        <v>132950</v>
      </c>
      <c r="H50" s="198">
        <v>132950</v>
      </c>
      <c r="I50" s="198">
        <v>75062.84</v>
      </c>
      <c r="J50" s="198">
        <v>0</v>
      </c>
      <c r="K50" s="198">
        <v>0</v>
      </c>
      <c r="L50" s="198">
        <v>0</v>
      </c>
      <c r="M50" s="198">
        <v>0</v>
      </c>
      <c r="N50" s="198">
        <v>0</v>
      </c>
      <c r="O50" s="198">
        <v>0</v>
      </c>
      <c r="P50" s="198">
        <v>132950</v>
      </c>
      <c r="Q50" s="198">
        <v>132950</v>
      </c>
      <c r="R50" s="198">
        <v>75062.84</v>
      </c>
    </row>
    <row r="51" spans="1:18" x14ac:dyDescent="0.3">
      <c r="A51">
        <f t="shared" si="0"/>
        <v>43</v>
      </c>
      <c r="B51" s="195" t="s">
        <v>236</v>
      </c>
      <c r="C51" s="196" t="s">
        <v>237</v>
      </c>
      <c r="D51" s="196" t="s">
        <v>185</v>
      </c>
      <c r="E51" s="201" t="s">
        <v>209</v>
      </c>
      <c r="F51" s="202" t="s">
        <v>210</v>
      </c>
      <c r="G51" s="198">
        <v>3920</v>
      </c>
      <c r="H51" s="198">
        <v>3920</v>
      </c>
      <c r="I51" s="198">
        <v>3896.68</v>
      </c>
      <c r="J51" s="198">
        <v>0</v>
      </c>
      <c r="K51" s="198">
        <v>0</v>
      </c>
      <c r="L51" s="198">
        <v>0</v>
      </c>
      <c r="M51" s="198">
        <v>0</v>
      </c>
      <c r="N51" s="198">
        <v>0</v>
      </c>
      <c r="O51" s="198">
        <v>0</v>
      </c>
      <c r="P51" s="198">
        <v>3920</v>
      </c>
      <c r="Q51" s="198">
        <v>3920</v>
      </c>
      <c r="R51" s="198">
        <v>3896.68</v>
      </c>
    </row>
    <row r="52" spans="1:18" x14ac:dyDescent="0.3">
      <c r="A52">
        <f t="shared" si="0"/>
        <v>44</v>
      </c>
      <c r="B52" s="195" t="s">
        <v>236</v>
      </c>
      <c r="C52" s="196" t="s">
        <v>237</v>
      </c>
      <c r="D52" s="196" t="s">
        <v>185</v>
      </c>
      <c r="E52" s="201" t="s">
        <v>211</v>
      </c>
      <c r="F52" s="202" t="s">
        <v>212</v>
      </c>
      <c r="G52" s="198">
        <v>218840</v>
      </c>
      <c r="H52" s="198">
        <v>218840</v>
      </c>
      <c r="I52" s="198">
        <v>179858.25</v>
      </c>
      <c r="J52" s="198">
        <v>0</v>
      </c>
      <c r="K52" s="198">
        <v>0</v>
      </c>
      <c r="L52" s="198">
        <v>0</v>
      </c>
      <c r="M52" s="198">
        <v>0</v>
      </c>
      <c r="N52" s="198">
        <v>0</v>
      </c>
      <c r="O52" s="198">
        <v>0</v>
      </c>
      <c r="P52" s="198">
        <v>218840</v>
      </c>
      <c r="Q52" s="198">
        <v>218840</v>
      </c>
      <c r="R52" s="198">
        <v>179858.25</v>
      </c>
    </row>
    <row r="53" spans="1:18" x14ac:dyDescent="0.3">
      <c r="A53">
        <f t="shared" si="0"/>
        <v>45</v>
      </c>
      <c r="B53" s="195" t="s">
        <v>236</v>
      </c>
      <c r="C53" s="196" t="s">
        <v>237</v>
      </c>
      <c r="D53" s="196" t="s">
        <v>185</v>
      </c>
      <c r="E53" s="196" t="s">
        <v>213</v>
      </c>
      <c r="F53" s="200" t="s">
        <v>214</v>
      </c>
      <c r="G53" s="198">
        <v>167950</v>
      </c>
      <c r="H53" s="198">
        <v>167950</v>
      </c>
      <c r="I53" s="198">
        <v>117321.97</v>
      </c>
      <c r="J53" s="198">
        <v>0</v>
      </c>
      <c r="K53" s="198">
        <v>0</v>
      </c>
      <c r="L53" s="198">
        <v>0</v>
      </c>
      <c r="M53" s="198">
        <v>0</v>
      </c>
      <c r="N53" s="198">
        <v>0</v>
      </c>
      <c r="O53" s="198">
        <v>0</v>
      </c>
      <c r="P53" s="198">
        <v>167950</v>
      </c>
      <c r="Q53" s="198">
        <v>167950</v>
      </c>
      <c r="R53" s="198">
        <v>117321.97</v>
      </c>
    </row>
    <row r="54" spans="1:18" ht="15.6" x14ac:dyDescent="0.3">
      <c r="A54">
        <f t="shared" si="0"/>
        <v>46</v>
      </c>
      <c r="B54" s="195" t="s">
        <v>236</v>
      </c>
      <c r="C54" s="196" t="s">
        <v>237</v>
      </c>
      <c r="D54" s="196" t="s">
        <v>185</v>
      </c>
      <c r="E54" s="196" t="s">
        <v>215</v>
      </c>
      <c r="F54" s="199" t="s">
        <v>216</v>
      </c>
      <c r="G54" s="198">
        <v>88050</v>
      </c>
      <c r="H54" s="198">
        <v>88050</v>
      </c>
      <c r="I54" s="198">
        <v>66008</v>
      </c>
      <c r="J54" s="198">
        <v>0</v>
      </c>
      <c r="K54" s="198">
        <v>0</v>
      </c>
      <c r="L54" s="198">
        <v>0</v>
      </c>
      <c r="M54" s="198">
        <v>0</v>
      </c>
      <c r="N54" s="198">
        <v>0</v>
      </c>
      <c r="O54" s="198">
        <v>0</v>
      </c>
      <c r="P54" s="198">
        <v>88050</v>
      </c>
      <c r="Q54" s="198">
        <v>88050</v>
      </c>
      <c r="R54" s="198">
        <v>66008</v>
      </c>
    </row>
    <row r="55" spans="1:18" ht="15.6" x14ac:dyDescent="0.3">
      <c r="A55">
        <f t="shared" si="0"/>
        <v>47</v>
      </c>
      <c r="B55" s="195" t="s">
        <v>236</v>
      </c>
      <c r="C55" s="196" t="s">
        <v>237</v>
      </c>
      <c r="D55" s="196" t="s">
        <v>185</v>
      </c>
      <c r="E55" s="196" t="s">
        <v>217</v>
      </c>
      <c r="F55" s="200" t="s">
        <v>218</v>
      </c>
      <c r="G55" s="198">
        <v>16550</v>
      </c>
      <c r="H55" s="198">
        <v>16550</v>
      </c>
      <c r="I55" s="198">
        <v>4826</v>
      </c>
      <c r="J55" s="198">
        <v>850</v>
      </c>
      <c r="K55" s="198">
        <v>770</v>
      </c>
      <c r="L55" s="198">
        <v>770</v>
      </c>
      <c r="M55" s="198">
        <v>0</v>
      </c>
      <c r="N55" s="198">
        <v>770</v>
      </c>
      <c r="O55" s="198">
        <v>0</v>
      </c>
      <c r="P55" s="198">
        <v>17400</v>
      </c>
      <c r="Q55" s="198">
        <v>17320</v>
      </c>
      <c r="R55" s="198">
        <v>5596</v>
      </c>
    </row>
    <row r="56" spans="1:18" ht="23.4" x14ac:dyDescent="0.3">
      <c r="A56">
        <f t="shared" si="0"/>
        <v>48</v>
      </c>
      <c r="B56" s="195" t="s">
        <v>236</v>
      </c>
      <c r="C56" s="196" t="s">
        <v>237</v>
      </c>
      <c r="D56" s="196" t="s">
        <v>185</v>
      </c>
      <c r="E56" s="201" t="s">
        <v>219</v>
      </c>
      <c r="F56" s="202" t="s">
        <v>220</v>
      </c>
      <c r="G56" s="198">
        <v>16550</v>
      </c>
      <c r="H56" s="198">
        <v>16550</v>
      </c>
      <c r="I56" s="198">
        <v>4826</v>
      </c>
      <c r="J56" s="198">
        <v>850</v>
      </c>
      <c r="K56" s="198">
        <v>770</v>
      </c>
      <c r="L56" s="198">
        <v>770</v>
      </c>
      <c r="M56" s="198">
        <v>0</v>
      </c>
      <c r="N56" s="198">
        <v>770</v>
      </c>
      <c r="O56" s="198">
        <v>0</v>
      </c>
      <c r="P56" s="198">
        <v>17400</v>
      </c>
      <c r="Q56" s="198">
        <v>17320</v>
      </c>
      <c r="R56" s="198">
        <v>5596</v>
      </c>
    </row>
    <row r="57" spans="1:18" x14ac:dyDescent="0.3">
      <c r="A57">
        <f t="shared" si="0"/>
        <v>49</v>
      </c>
      <c r="B57" s="195" t="s">
        <v>236</v>
      </c>
      <c r="C57" s="196" t="s">
        <v>237</v>
      </c>
      <c r="D57" s="196" t="s">
        <v>185</v>
      </c>
      <c r="E57" s="201" t="s">
        <v>225</v>
      </c>
      <c r="F57" s="202" t="s">
        <v>226</v>
      </c>
      <c r="G57" s="198">
        <v>174134</v>
      </c>
      <c r="H57" s="198">
        <v>174134</v>
      </c>
      <c r="I57" s="198">
        <v>147514.04</v>
      </c>
      <c r="J57" s="198">
        <v>0</v>
      </c>
      <c r="K57" s="198">
        <v>0</v>
      </c>
      <c r="L57" s="198">
        <v>0</v>
      </c>
      <c r="M57" s="198">
        <v>0</v>
      </c>
      <c r="N57" s="198">
        <v>0</v>
      </c>
      <c r="O57" s="198">
        <v>0</v>
      </c>
      <c r="P57" s="198">
        <v>174134</v>
      </c>
      <c r="Q57" s="198">
        <v>174134</v>
      </c>
      <c r="R57" s="198">
        <v>147514.04</v>
      </c>
    </row>
    <row r="58" spans="1:18" x14ac:dyDescent="0.3">
      <c r="A58">
        <f t="shared" si="0"/>
        <v>50</v>
      </c>
      <c r="B58" s="195" t="s">
        <v>236</v>
      </c>
      <c r="C58" s="196" t="s">
        <v>237</v>
      </c>
      <c r="D58" s="196" t="s">
        <v>185</v>
      </c>
      <c r="E58" s="201" t="s">
        <v>227</v>
      </c>
      <c r="F58" s="202" t="s">
        <v>414</v>
      </c>
      <c r="G58" s="198">
        <v>0</v>
      </c>
      <c r="H58" s="198">
        <v>0</v>
      </c>
      <c r="I58" s="198">
        <v>0</v>
      </c>
      <c r="J58" s="198">
        <v>330000</v>
      </c>
      <c r="K58" s="198">
        <v>330000</v>
      </c>
      <c r="L58" s="198">
        <v>127863</v>
      </c>
      <c r="M58" s="198">
        <v>127863</v>
      </c>
      <c r="N58" s="198">
        <v>0</v>
      </c>
      <c r="O58" s="198">
        <v>0</v>
      </c>
      <c r="P58" s="198">
        <v>330000</v>
      </c>
      <c r="Q58" s="198">
        <v>330000</v>
      </c>
      <c r="R58" s="198">
        <v>127863</v>
      </c>
    </row>
    <row r="59" spans="1:18" x14ac:dyDescent="0.3">
      <c r="A59">
        <f t="shared" si="0"/>
        <v>51</v>
      </c>
      <c r="B59" s="195" t="s">
        <v>236</v>
      </c>
      <c r="C59" s="196" t="s">
        <v>237</v>
      </c>
      <c r="D59" s="196" t="s">
        <v>185</v>
      </c>
      <c r="E59" s="196" t="s">
        <v>228</v>
      </c>
      <c r="F59" s="197" t="s">
        <v>229</v>
      </c>
      <c r="G59" s="198">
        <v>0</v>
      </c>
      <c r="H59" s="198">
        <v>0</v>
      </c>
      <c r="I59" s="198">
        <v>0</v>
      </c>
      <c r="J59" s="198">
        <v>330000</v>
      </c>
      <c r="K59" s="198">
        <v>330000</v>
      </c>
      <c r="L59" s="198">
        <v>127863</v>
      </c>
      <c r="M59" s="198">
        <v>127863</v>
      </c>
      <c r="N59" s="198">
        <v>0</v>
      </c>
      <c r="O59" s="198">
        <v>0</v>
      </c>
      <c r="P59" s="198">
        <v>330000</v>
      </c>
      <c r="Q59" s="198">
        <v>330000</v>
      </c>
      <c r="R59" s="198">
        <v>127863</v>
      </c>
    </row>
    <row r="60" spans="1:18" ht="15.6" x14ac:dyDescent="0.3">
      <c r="A60">
        <f t="shared" si="0"/>
        <v>52</v>
      </c>
      <c r="B60" s="195" t="s">
        <v>236</v>
      </c>
      <c r="C60" s="196" t="s">
        <v>237</v>
      </c>
      <c r="D60" s="196" t="s">
        <v>185</v>
      </c>
      <c r="E60" s="196" t="s">
        <v>230</v>
      </c>
      <c r="F60" s="199" t="s">
        <v>231</v>
      </c>
      <c r="G60" s="198">
        <v>0</v>
      </c>
      <c r="H60" s="198">
        <v>0</v>
      </c>
      <c r="I60" s="198">
        <v>0</v>
      </c>
      <c r="J60" s="198">
        <v>180000</v>
      </c>
      <c r="K60" s="198">
        <v>180000</v>
      </c>
      <c r="L60" s="198">
        <v>127863</v>
      </c>
      <c r="M60" s="198">
        <v>127863</v>
      </c>
      <c r="N60" s="198">
        <v>0</v>
      </c>
      <c r="O60" s="198">
        <v>0</v>
      </c>
      <c r="P60" s="198">
        <v>180000</v>
      </c>
      <c r="Q60" s="198">
        <v>180000</v>
      </c>
      <c r="R60" s="198">
        <v>127863</v>
      </c>
    </row>
    <row r="61" spans="1:18" x14ac:dyDescent="0.3">
      <c r="A61">
        <f t="shared" si="0"/>
        <v>53</v>
      </c>
      <c r="B61" s="195" t="s">
        <v>236</v>
      </c>
      <c r="C61" s="196" t="s">
        <v>237</v>
      </c>
      <c r="D61" s="196" t="s">
        <v>185</v>
      </c>
      <c r="E61" s="196" t="s">
        <v>288</v>
      </c>
      <c r="F61" s="200" t="s">
        <v>323</v>
      </c>
      <c r="G61" s="198">
        <v>0</v>
      </c>
      <c r="H61" s="198">
        <v>0</v>
      </c>
      <c r="I61" s="198">
        <v>0</v>
      </c>
      <c r="J61" s="198">
        <v>150000</v>
      </c>
      <c r="K61" s="198">
        <v>150000</v>
      </c>
      <c r="L61" s="198">
        <v>0</v>
      </c>
      <c r="M61" s="198">
        <v>0</v>
      </c>
      <c r="N61" s="198">
        <v>0</v>
      </c>
      <c r="O61" s="198">
        <v>0</v>
      </c>
      <c r="P61" s="198">
        <v>150000</v>
      </c>
      <c r="Q61" s="198">
        <v>150000</v>
      </c>
      <c r="R61" s="198">
        <v>0</v>
      </c>
    </row>
    <row r="62" spans="1:18" x14ac:dyDescent="0.3">
      <c r="A62">
        <f t="shared" si="0"/>
        <v>54</v>
      </c>
      <c r="B62" s="195" t="s">
        <v>236</v>
      </c>
      <c r="C62" s="196" t="s">
        <v>237</v>
      </c>
      <c r="D62" s="196" t="s">
        <v>185</v>
      </c>
      <c r="E62" s="201" t="s">
        <v>324</v>
      </c>
      <c r="F62" s="202" t="s">
        <v>325</v>
      </c>
      <c r="G62" s="198">
        <v>0</v>
      </c>
      <c r="H62" s="198">
        <v>0</v>
      </c>
      <c r="I62" s="198">
        <v>0</v>
      </c>
      <c r="J62" s="198">
        <v>150000</v>
      </c>
      <c r="K62" s="198">
        <v>150000</v>
      </c>
      <c r="L62" s="198">
        <v>0</v>
      </c>
      <c r="M62" s="198">
        <v>0</v>
      </c>
      <c r="N62" s="198">
        <v>0</v>
      </c>
      <c r="O62" s="198">
        <v>0</v>
      </c>
      <c r="P62" s="198">
        <v>150000</v>
      </c>
      <c r="Q62" s="198">
        <v>150000</v>
      </c>
      <c r="R62" s="198">
        <v>0</v>
      </c>
    </row>
    <row r="63" spans="1:18" x14ac:dyDescent="0.3">
      <c r="A63">
        <f t="shared" si="0"/>
        <v>55</v>
      </c>
      <c r="B63" s="195" t="s">
        <v>238</v>
      </c>
      <c r="C63" s="196" t="s">
        <v>239</v>
      </c>
      <c r="D63" s="196" t="s">
        <v>185</v>
      </c>
      <c r="E63" s="201" t="s">
        <v>187</v>
      </c>
      <c r="F63" s="202" t="s">
        <v>5</v>
      </c>
      <c r="G63" s="198">
        <v>321600</v>
      </c>
      <c r="H63" s="198">
        <v>321600</v>
      </c>
      <c r="I63" s="198">
        <v>211931.24</v>
      </c>
      <c r="J63" s="198">
        <v>0</v>
      </c>
      <c r="K63" s="198">
        <v>0</v>
      </c>
      <c r="L63" s="198">
        <v>0</v>
      </c>
      <c r="M63" s="198">
        <v>0</v>
      </c>
      <c r="N63" s="198">
        <v>0</v>
      </c>
      <c r="O63" s="198">
        <v>0</v>
      </c>
      <c r="P63" s="198">
        <v>321600</v>
      </c>
      <c r="Q63" s="198">
        <v>321600</v>
      </c>
      <c r="R63" s="198">
        <v>211931.24</v>
      </c>
    </row>
    <row r="64" spans="1:18" x14ac:dyDescent="0.3">
      <c r="A64">
        <f t="shared" si="0"/>
        <v>56</v>
      </c>
      <c r="B64" s="195" t="s">
        <v>238</v>
      </c>
      <c r="C64" s="196" t="s">
        <v>239</v>
      </c>
      <c r="D64" s="196" t="s">
        <v>185</v>
      </c>
      <c r="E64" s="201" t="s">
        <v>188</v>
      </c>
      <c r="F64" s="202" t="s">
        <v>413</v>
      </c>
      <c r="G64" s="198">
        <v>321600</v>
      </c>
      <c r="H64" s="198">
        <v>321600</v>
      </c>
      <c r="I64" s="198">
        <v>211931.24</v>
      </c>
      <c r="J64" s="198">
        <v>0</v>
      </c>
      <c r="K64" s="198">
        <v>0</v>
      </c>
      <c r="L64" s="198">
        <v>0</v>
      </c>
      <c r="M64" s="198">
        <v>0</v>
      </c>
      <c r="N64" s="198">
        <v>0</v>
      </c>
      <c r="O64" s="198">
        <v>0</v>
      </c>
      <c r="P64" s="198">
        <v>321600</v>
      </c>
      <c r="Q64" s="198">
        <v>321600</v>
      </c>
      <c r="R64" s="198">
        <v>211931.24</v>
      </c>
    </row>
    <row r="65" spans="1:18" x14ac:dyDescent="0.3">
      <c r="A65">
        <f t="shared" si="0"/>
        <v>57</v>
      </c>
      <c r="B65" s="195" t="s">
        <v>238</v>
      </c>
      <c r="C65" s="196" t="s">
        <v>239</v>
      </c>
      <c r="D65" s="196" t="s">
        <v>185</v>
      </c>
      <c r="E65" s="201" t="s">
        <v>197</v>
      </c>
      <c r="F65" s="202" t="s">
        <v>198</v>
      </c>
      <c r="G65" s="198">
        <v>295999.62</v>
      </c>
      <c r="H65" s="198">
        <v>295999.62</v>
      </c>
      <c r="I65" s="198">
        <v>192709.38</v>
      </c>
      <c r="J65" s="198">
        <v>0</v>
      </c>
      <c r="K65" s="198">
        <v>0</v>
      </c>
      <c r="L65" s="198">
        <v>0</v>
      </c>
      <c r="M65" s="198">
        <v>0</v>
      </c>
      <c r="N65" s="198">
        <v>0</v>
      </c>
      <c r="O65" s="198">
        <v>0</v>
      </c>
      <c r="P65" s="198">
        <v>295999.62</v>
      </c>
      <c r="Q65" s="198">
        <v>295999.62</v>
      </c>
      <c r="R65" s="198">
        <v>192709.38</v>
      </c>
    </row>
    <row r="66" spans="1:18" x14ac:dyDescent="0.3">
      <c r="A66">
        <f t="shared" si="0"/>
        <v>58</v>
      </c>
      <c r="B66" s="195" t="s">
        <v>238</v>
      </c>
      <c r="C66" s="196" t="s">
        <v>239</v>
      </c>
      <c r="D66" s="196" t="s">
        <v>185</v>
      </c>
      <c r="E66" s="196" t="s">
        <v>199</v>
      </c>
      <c r="F66" s="200" t="s">
        <v>200</v>
      </c>
      <c r="G66" s="198">
        <v>161985</v>
      </c>
      <c r="H66" s="198">
        <v>161985</v>
      </c>
      <c r="I66" s="198">
        <v>110939.36</v>
      </c>
      <c r="J66" s="198">
        <v>0</v>
      </c>
      <c r="K66" s="198">
        <v>0</v>
      </c>
      <c r="L66" s="198">
        <v>0</v>
      </c>
      <c r="M66" s="198">
        <v>0</v>
      </c>
      <c r="N66" s="198">
        <v>0</v>
      </c>
      <c r="O66" s="198">
        <v>0</v>
      </c>
      <c r="P66" s="198">
        <v>161985</v>
      </c>
      <c r="Q66" s="198">
        <v>161985</v>
      </c>
      <c r="R66" s="198">
        <v>110939.36</v>
      </c>
    </row>
    <row r="67" spans="1:18" x14ac:dyDescent="0.3">
      <c r="A67">
        <f t="shared" si="0"/>
        <v>59</v>
      </c>
      <c r="B67" s="195" t="s">
        <v>238</v>
      </c>
      <c r="C67" s="196" t="s">
        <v>239</v>
      </c>
      <c r="D67" s="196" t="s">
        <v>185</v>
      </c>
      <c r="E67" s="201" t="s">
        <v>201</v>
      </c>
      <c r="F67" s="202" t="s">
        <v>202</v>
      </c>
      <c r="G67" s="198">
        <v>44014.62</v>
      </c>
      <c r="H67" s="198">
        <v>44014.62</v>
      </c>
      <c r="I67" s="198">
        <v>37465.4</v>
      </c>
      <c r="J67" s="198">
        <v>0</v>
      </c>
      <c r="K67" s="198">
        <v>0</v>
      </c>
      <c r="L67" s="198">
        <v>0</v>
      </c>
      <c r="M67" s="198">
        <v>0</v>
      </c>
      <c r="N67" s="198">
        <v>0</v>
      </c>
      <c r="O67" s="198">
        <v>0</v>
      </c>
      <c r="P67" s="198">
        <v>44014.62</v>
      </c>
      <c r="Q67" s="198">
        <v>44014.62</v>
      </c>
      <c r="R67" s="198">
        <v>37465.4</v>
      </c>
    </row>
    <row r="68" spans="1:18" ht="23.4" x14ac:dyDescent="0.3">
      <c r="A68">
        <f t="shared" si="0"/>
        <v>60</v>
      </c>
      <c r="B68" s="195" t="s">
        <v>484</v>
      </c>
      <c r="C68" s="196"/>
      <c r="D68" s="196"/>
      <c r="E68" s="196"/>
      <c r="F68" s="197"/>
      <c r="G68" s="198" t="s">
        <v>185</v>
      </c>
      <c r="H68" s="198" t="s">
        <v>185</v>
      </c>
      <c r="I68" s="198" t="s">
        <v>458</v>
      </c>
      <c r="J68" s="198"/>
      <c r="K68" s="198" t="s">
        <v>185</v>
      </c>
      <c r="L68" s="198" t="s">
        <v>185</v>
      </c>
      <c r="M68" s="198" t="s">
        <v>185</v>
      </c>
      <c r="N68" s="198" t="s">
        <v>185</v>
      </c>
      <c r="O68" s="198" t="s">
        <v>185</v>
      </c>
      <c r="P68" s="198" t="s">
        <v>185</v>
      </c>
      <c r="Q68" s="198" t="s">
        <v>460</v>
      </c>
      <c r="R68" s="198"/>
    </row>
    <row r="69" spans="1:18" x14ac:dyDescent="0.3">
      <c r="A69">
        <f t="shared" si="0"/>
        <v>61</v>
      </c>
      <c r="B69" s="195" t="s">
        <v>406</v>
      </c>
      <c r="C69" s="196" t="s">
        <v>407</v>
      </c>
      <c r="D69" s="196">
        <v>3</v>
      </c>
      <c r="E69" s="196">
        <v>4</v>
      </c>
      <c r="F69" s="199">
        <v>5</v>
      </c>
      <c r="G69" s="198">
        <v>6</v>
      </c>
      <c r="H69" s="198">
        <v>7</v>
      </c>
      <c r="I69" s="198">
        <v>8</v>
      </c>
      <c r="J69" s="198">
        <v>9</v>
      </c>
      <c r="K69" s="198">
        <v>10</v>
      </c>
      <c r="L69" s="198">
        <v>11</v>
      </c>
      <c r="M69" s="198">
        <v>12</v>
      </c>
      <c r="N69" s="198" t="s">
        <v>408</v>
      </c>
      <c r="O69" s="198" t="s">
        <v>409</v>
      </c>
      <c r="P69" s="198" t="s">
        <v>410</v>
      </c>
      <c r="Q69" s="198" t="s">
        <v>411</v>
      </c>
      <c r="R69" s="198" t="s">
        <v>412</v>
      </c>
    </row>
    <row r="70" spans="1:18" ht="15.6" x14ac:dyDescent="0.3">
      <c r="A70">
        <f t="shared" si="0"/>
        <v>62</v>
      </c>
      <c r="B70" s="195" t="s">
        <v>238</v>
      </c>
      <c r="C70" s="196" t="s">
        <v>239</v>
      </c>
      <c r="D70" s="196" t="s">
        <v>185</v>
      </c>
      <c r="E70" s="196" t="s">
        <v>217</v>
      </c>
      <c r="F70" s="200" t="s">
        <v>218</v>
      </c>
      <c r="G70" s="198">
        <v>90000</v>
      </c>
      <c r="H70" s="198">
        <v>90000</v>
      </c>
      <c r="I70" s="198">
        <v>44304.62</v>
      </c>
      <c r="J70" s="198">
        <v>0</v>
      </c>
      <c r="K70" s="198">
        <v>0</v>
      </c>
      <c r="L70" s="198">
        <v>0</v>
      </c>
      <c r="M70" s="198">
        <v>0</v>
      </c>
      <c r="N70" s="198">
        <v>0</v>
      </c>
      <c r="O70" s="198">
        <v>0</v>
      </c>
      <c r="P70" s="198">
        <v>90000</v>
      </c>
      <c r="Q70" s="198">
        <v>90000</v>
      </c>
      <c r="R70" s="198">
        <v>44304.62</v>
      </c>
    </row>
    <row r="71" spans="1:18" ht="23.4" x14ac:dyDescent="0.3">
      <c r="A71">
        <f t="shared" si="0"/>
        <v>63</v>
      </c>
      <c r="B71" s="195" t="s">
        <v>238</v>
      </c>
      <c r="C71" s="196" t="s">
        <v>239</v>
      </c>
      <c r="D71" s="196" t="s">
        <v>185</v>
      </c>
      <c r="E71" s="201" t="s">
        <v>219</v>
      </c>
      <c r="F71" s="202" t="s">
        <v>220</v>
      </c>
      <c r="G71" s="198">
        <v>90000</v>
      </c>
      <c r="H71" s="198">
        <v>90000</v>
      </c>
      <c r="I71" s="198">
        <v>44304.62</v>
      </c>
      <c r="J71" s="198">
        <v>0</v>
      </c>
      <c r="K71" s="198">
        <v>0</v>
      </c>
      <c r="L71" s="198">
        <v>0</v>
      </c>
      <c r="M71" s="198">
        <v>0</v>
      </c>
      <c r="N71" s="198">
        <v>0</v>
      </c>
      <c r="O71" s="198">
        <v>0</v>
      </c>
      <c r="P71" s="198">
        <v>90000</v>
      </c>
      <c r="Q71" s="198">
        <v>90000</v>
      </c>
      <c r="R71" s="198">
        <v>44304.62</v>
      </c>
    </row>
    <row r="72" spans="1:18" x14ac:dyDescent="0.3">
      <c r="A72">
        <f t="shared" si="0"/>
        <v>64</v>
      </c>
      <c r="B72" s="195" t="s">
        <v>238</v>
      </c>
      <c r="C72" s="196" t="s">
        <v>239</v>
      </c>
      <c r="D72" s="196" t="s">
        <v>185</v>
      </c>
      <c r="E72" s="201" t="s">
        <v>221</v>
      </c>
      <c r="F72" s="202" t="s">
        <v>222</v>
      </c>
      <c r="G72" s="198">
        <v>25600.38</v>
      </c>
      <c r="H72" s="198">
        <v>25600.38</v>
      </c>
      <c r="I72" s="198">
        <v>19221.86</v>
      </c>
      <c r="J72" s="198">
        <v>0</v>
      </c>
      <c r="K72" s="198">
        <v>0</v>
      </c>
      <c r="L72" s="198">
        <v>0</v>
      </c>
      <c r="M72" s="198">
        <v>0</v>
      </c>
      <c r="N72" s="198">
        <v>0</v>
      </c>
      <c r="O72" s="198">
        <v>0</v>
      </c>
      <c r="P72" s="198">
        <v>25600.38</v>
      </c>
      <c r="Q72" s="198">
        <v>25600.38</v>
      </c>
      <c r="R72" s="198">
        <v>19221.86</v>
      </c>
    </row>
    <row r="73" spans="1:18" x14ac:dyDescent="0.3">
      <c r="A73">
        <f t="shared" si="0"/>
        <v>65</v>
      </c>
      <c r="B73" s="195" t="s">
        <v>238</v>
      </c>
      <c r="C73" s="196" t="s">
        <v>239</v>
      </c>
      <c r="D73" s="196" t="s">
        <v>185</v>
      </c>
      <c r="E73" s="201" t="s">
        <v>223</v>
      </c>
      <c r="F73" s="202" t="s">
        <v>224</v>
      </c>
      <c r="G73" s="198">
        <v>25600.38</v>
      </c>
      <c r="H73" s="198">
        <v>25600.38</v>
      </c>
      <c r="I73" s="198">
        <v>19221.86</v>
      </c>
      <c r="J73" s="198">
        <v>0</v>
      </c>
      <c r="K73" s="198">
        <v>0</v>
      </c>
      <c r="L73" s="198">
        <v>0</v>
      </c>
      <c r="M73" s="198">
        <v>0</v>
      </c>
      <c r="N73" s="198">
        <v>0</v>
      </c>
      <c r="O73" s="198">
        <v>0</v>
      </c>
      <c r="P73" s="198">
        <v>25600.38</v>
      </c>
      <c r="Q73" s="198">
        <v>25600.38</v>
      </c>
      <c r="R73" s="198">
        <v>19221.86</v>
      </c>
    </row>
    <row r="74" spans="1:18" ht="23.4" x14ac:dyDescent="0.3">
      <c r="A74">
        <f t="shared" ref="A74:A137" si="1">A73+1</f>
        <v>66</v>
      </c>
      <c r="B74" s="195" t="s">
        <v>185</v>
      </c>
      <c r="C74" s="196" t="s">
        <v>446</v>
      </c>
      <c r="D74" s="196" t="s">
        <v>185</v>
      </c>
      <c r="E74" s="196" t="s">
        <v>187</v>
      </c>
      <c r="F74" s="200" t="s">
        <v>447</v>
      </c>
      <c r="G74" s="198">
        <v>1142311</v>
      </c>
      <c r="H74" s="198">
        <v>1142311</v>
      </c>
      <c r="I74" s="198">
        <v>937915.45</v>
      </c>
      <c r="J74" s="198">
        <v>0</v>
      </c>
      <c r="K74" s="198">
        <v>0</v>
      </c>
      <c r="L74" s="198">
        <v>0</v>
      </c>
      <c r="M74" s="198">
        <v>0</v>
      </c>
      <c r="N74" s="198">
        <v>0</v>
      </c>
      <c r="O74" s="198">
        <v>0</v>
      </c>
      <c r="P74" s="198">
        <v>1142311</v>
      </c>
      <c r="Q74" s="198">
        <v>1142311</v>
      </c>
      <c r="R74" s="198">
        <v>937915.45</v>
      </c>
    </row>
    <row r="75" spans="1:18" x14ac:dyDescent="0.3">
      <c r="A75">
        <f t="shared" si="1"/>
        <v>67</v>
      </c>
      <c r="B75" s="195" t="s">
        <v>185</v>
      </c>
      <c r="C75" s="196" t="s">
        <v>446</v>
      </c>
      <c r="D75" s="196" t="s">
        <v>185</v>
      </c>
      <c r="E75" s="201" t="s">
        <v>188</v>
      </c>
      <c r="F75" s="202" t="s">
        <v>413</v>
      </c>
      <c r="G75" s="198">
        <v>1142311</v>
      </c>
      <c r="H75" s="198">
        <v>1142311</v>
      </c>
      <c r="I75" s="198">
        <v>937915.45</v>
      </c>
      <c r="J75" s="198">
        <v>0</v>
      </c>
      <c r="K75" s="198">
        <v>0</v>
      </c>
      <c r="L75" s="198">
        <v>0</v>
      </c>
      <c r="M75" s="198">
        <v>0</v>
      </c>
      <c r="N75" s="198">
        <v>0</v>
      </c>
      <c r="O75" s="198">
        <v>0</v>
      </c>
      <c r="P75" s="198">
        <v>1142311</v>
      </c>
      <c r="Q75" s="198">
        <v>1142311</v>
      </c>
      <c r="R75" s="198">
        <v>937915.45</v>
      </c>
    </row>
    <row r="76" spans="1:18" x14ac:dyDescent="0.3">
      <c r="A76">
        <f t="shared" si="1"/>
        <v>68</v>
      </c>
      <c r="B76" s="195" t="s">
        <v>185</v>
      </c>
      <c r="C76" s="196" t="s">
        <v>446</v>
      </c>
      <c r="D76" s="196" t="s">
        <v>185</v>
      </c>
      <c r="E76" s="201" t="s">
        <v>197</v>
      </c>
      <c r="F76" s="202" t="s">
        <v>198</v>
      </c>
      <c r="G76" s="198">
        <v>1142311</v>
      </c>
      <c r="H76" s="198">
        <v>1142311</v>
      </c>
      <c r="I76" s="198">
        <v>937915.45</v>
      </c>
      <c r="J76" s="198">
        <v>0</v>
      </c>
      <c r="K76" s="198">
        <v>0</v>
      </c>
      <c r="L76" s="198">
        <v>0</v>
      </c>
      <c r="M76" s="198">
        <v>0</v>
      </c>
      <c r="N76" s="198">
        <v>0</v>
      </c>
      <c r="O76" s="198">
        <v>0</v>
      </c>
      <c r="P76" s="198">
        <v>1142311</v>
      </c>
      <c r="Q76" s="198">
        <v>1142311</v>
      </c>
      <c r="R76" s="198">
        <v>937915.45</v>
      </c>
    </row>
    <row r="77" spans="1:18" x14ac:dyDescent="0.3">
      <c r="A77">
        <f t="shared" si="1"/>
        <v>69</v>
      </c>
      <c r="B77" s="195" t="s">
        <v>185</v>
      </c>
      <c r="C77" s="196" t="s">
        <v>446</v>
      </c>
      <c r="D77" s="196" t="s">
        <v>185</v>
      </c>
      <c r="E77" s="201" t="s">
        <v>199</v>
      </c>
      <c r="F77" s="202" t="s">
        <v>200</v>
      </c>
      <c r="G77" s="198">
        <v>13900</v>
      </c>
      <c r="H77" s="198">
        <v>13900</v>
      </c>
      <c r="I77" s="198">
        <v>6700</v>
      </c>
      <c r="J77" s="198">
        <v>0</v>
      </c>
      <c r="K77" s="198">
        <v>0</v>
      </c>
      <c r="L77" s="198">
        <v>0</v>
      </c>
      <c r="M77" s="198">
        <v>0</v>
      </c>
      <c r="N77" s="198">
        <v>0</v>
      </c>
      <c r="O77" s="198">
        <v>0</v>
      </c>
      <c r="P77" s="198">
        <v>13900</v>
      </c>
      <c r="Q77" s="198">
        <v>13900</v>
      </c>
      <c r="R77" s="198">
        <v>6700</v>
      </c>
    </row>
    <row r="78" spans="1:18" ht="15.6" x14ac:dyDescent="0.3">
      <c r="A78">
        <f t="shared" si="1"/>
        <v>70</v>
      </c>
      <c r="B78" s="195" t="s">
        <v>185</v>
      </c>
      <c r="C78" s="196" t="s">
        <v>446</v>
      </c>
      <c r="D78" s="196" t="s">
        <v>185</v>
      </c>
      <c r="E78" s="201" t="s">
        <v>217</v>
      </c>
      <c r="F78" s="202" t="s">
        <v>218</v>
      </c>
      <c r="G78" s="198">
        <v>1128411</v>
      </c>
      <c r="H78" s="198">
        <v>1128411</v>
      </c>
      <c r="I78" s="198">
        <v>931215.45</v>
      </c>
      <c r="J78" s="198">
        <v>0</v>
      </c>
      <c r="K78" s="198">
        <v>0</v>
      </c>
      <c r="L78" s="198">
        <v>0</v>
      </c>
      <c r="M78" s="198">
        <v>0</v>
      </c>
      <c r="N78" s="198">
        <v>0</v>
      </c>
      <c r="O78" s="198">
        <v>0</v>
      </c>
      <c r="P78" s="198">
        <v>1128411</v>
      </c>
      <c r="Q78" s="198">
        <v>1128411</v>
      </c>
      <c r="R78" s="198">
        <v>931215.45</v>
      </c>
    </row>
    <row r="79" spans="1:18" ht="23.4" x14ac:dyDescent="0.3">
      <c r="A79">
        <f t="shared" si="1"/>
        <v>71</v>
      </c>
      <c r="B79" s="195" t="s">
        <v>185</v>
      </c>
      <c r="C79" s="196" t="s">
        <v>446</v>
      </c>
      <c r="D79" s="196" t="s">
        <v>185</v>
      </c>
      <c r="E79" s="201" t="s">
        <v>219</v>
      </c>
      <c r="F79" s="202" t="s">
        <v>220</v>
      </c>
      <c r="G79" s="198">
        <v>1128411</v>
      </c>
      <c r="H79" s="198">
        <v>1128411</v>
      </c>
      <c r="I79" s="198">
        <v>931215.45</v>
      </c>
      <c r="J79" s="198">
        <v>0</v>
      </c>
      <c r="K79" s="198">
        <v>0</v>
      </c>
      <c r="L79" s="198">
        <v>0</v>
      </c>
      <c r="M79" s="198">
        <v>0</v>
      </c>
      <c r="N79" s="198">
        <v>0</v>
      </c>
      <c r="O79" s="198">
        <v>0</v>
      </c>
      <c r="P79" s="198">
        <v>1128411</v>
      </c>
      <c r="Q79" s="198">
        <v>1128411</v>
      </c>
      <c r="R79" s="198">
        <v>931215.45</v>
      </c>
    </row>
    <row r="80" spans="1:18" x14ac:dyDescent="0.3">
      <c r="A80">
        <f t="shared" si="1"/>
        <v>72</v>
      </c>
      <c r="B80" s="195" t="s">
        <v>448</v>
      </c>
      <c r="C80" s="196" t="s">
        <v>449</v>
      </c>
      <c r="D80" s="196" t="s">
        <v>185</v>
      </c>
      <c r="E80" s="201" t="s">
        <v>187</v>
      </c>
      <c r="F80" s="202" t="s">
        <v>111</v>
      </c>
      <c r="G80" s="198">
        <v>1142311</v>
      </c>
      <c r="H80" s="198">
        <v>1142311</v>
      </c>
      <c r="I80" s="198">
        <v>937915.45</v>
      </c>
      <c r="J80" s="198">
        <v>0</v>
      </c>
      <c r="K80" s="198">
        <v>0</v>
      </c>
      <c r="L80" s="198">
        <v>0</v>
      </c>
      <c r="M80" s="198">
        <v>0</v>
      </c>
      <c r="N80" s="198">
        <v>0</v>
      </c>
      <c r="O80" s="198">
        <v>0</v>
      </c>
      <c r="P80" s="198">
        <v>1142311</v>
      </c>
      <c r="Q80" s="198">
        <v>1142311</v>
      </c>
      <c r="R80" s="198">
        <v>937915.45</v>
      </c>
    </row>
    <row r="81" spans="1:18" x14ac:dyDescent="0.3">
      <c r="A81">
        <f t="shared" si="1"/>
        <v>73</v>
      </c>
      <c r="B81" s="195" t="s">
        <v>448</v>
      </c>
      <c r="C81" s="196" t="s">
        <v>449</v>
      </c>
      <c r="D81" s="196" t="s">
        <v>185</v>
      </c>
      <c r="E81" s="201" t="s">
        <v>188</v>
      </c>
      <c r="F81" s="202" t="s">
        <v>413</v>
      </c>
      <c r="G81" s="198">
        <v>1142311</v>
      </c>
      <c r="H81" s="198">
        <v>1142311</v>
      </c>
      <c r="I81" s="198">
        <v>937915.45</v>
      </c>
      <c r="J81" s="198">
        <v>0</v>
      </c>
      <c r="K81" s="198">
        <v>0</v>
      </c>
      <c r="L81" s="198">
        <v>0</v>
      </c>
      <c r="M81" s="198">
        <v>0</v>
      </c>
      <c r="N81" s="198">
        <v>0</v>
      </c>
      <c r="O81" s="198">
        <v>0</v>
      </c>
      <c r="P81" s="198">
        <v>1142311</v>
      </c>
      <c r="Q81" s="198">
        <v>1142311</v>
      </c>
      <c r="R81" s="198">
        <v>937915.45</v>
      </c>
    </row>
    <row r="82" spans="1:18" x14ac:dyDescent="0.3">
      <c r="A82">
        <f t="shared" si="1"/>
        <v>74</v>
      </c>
      <c r="B82" s="195" t="s">
        <v>448</v>
      </c>
      <c r="C82" s="196" t="s">
        <v>449</v>
      </c>
      <c r="D82" s="196" t="s">
        <v>185</v>
      </c>
      <c r="E82" s="201" t="s">
        <v>197</v>
      </c>
      <c r="F82" s="202" t="s">
        <v>198</v>
      </c>
      <c r="G82" s="198">
        <v>1142311</v>
      </c>
      <c r="H82" s="198">
        <v>1142311</v>
      </c>
      <c r="I82" s="198">
        <v>937915.45</v>
      </c>
      <c r="J82" s="198">
        <v>0</v>
      </c>
      <c r="K82" s="198">
        <v>0</v>
      </c>
      <c r="L82" s="198">
        <v>0</v>
      </c>
      <c r="M82" s="198">
        <v>0</v>
      </c>
      <c r="N82" s="198">
        <v>0</v>
      </c>
      <c r="O82" s="198">
        <v>0</v>
      </c>
      <c r="P82" s="198">
        <v>1142311</v>
      </c>
      <c r="Q82" s="198">
        <v>1142311</v>
      </c>
      <c r="R82" s="198">
        <v>937915.45</v>
      </c>
    </row>
    <row r="83" spans="1:18" x14ac:dyDescent="0.3">
      <c r="A83">
        <f t="shared" si="1"/>
        <v>75</v>
      </c>
      <c r="B83" s="195" t="s">
        <v>448</v>
      </c>
      <c r="C83" s="196" t="s">
        <v>449</v>
      </c>
      <c r="D83" s="196" t="s">
        <v>185</v>
      </c>
      <c r="E83" s="201" t="s">
        <v>199</v>
      </c>
      <c r="F83" s="202" t="s">
        <v>200</v>
      </c>
      <c r="G83" s="198">
        <v>13900</v>
      </c>
      <c r="H83" s="198">
        <v>13900</v>
      </c>
      <c r="I83" s="198">
        <v>6700</v>
      </c>
      <c r="J83" s="198">
        <v>0</v>
      </c>
      <c r="K83" s="198">
        <v>0</v>
      </c>
      <c r="L83" s="198">
        <v>0</v>
      </c>
      <c r="M83" s="198">
        <v>0</v>
      </c>
      <c r="N83" s="198">
        <v>0</v>
      </c>
      <c r="O83" s="198">
        <v>0</v>
      </c>
      <c r="P83" s="198">
        <v>13900</v>
      </c>
      <c r="Q83" s="198">
        <v>13900</v>
      </c>
      <c r="R83" s="198">
        <v>6700</v>
      </c>
    </row>
    <row r="84" spans="1:18" ht="15.6" x14ac:dyDescent="0.3">
      <c r="A84">
        <f t="shared" si="1"/>
        <v>76</v>
      </c>
      <c r="B84" s="195" t="s">
        <v>448</v>
      </c>
      <c r="C84" s="196" t="s">
        <v>449</v>
      </c>
      <c r="D84" s="196" t="s">
        <v>185</v>
      </c>
      <c r="E84" s="201" t="s">
        <v>217</v>
      </c>
      <c r="F84" s="202" t="s">
        <v>218</v>
      </c>
      <c r="G84" s="198">
        <v>1128411</v>
      </c>
      <c r="H84" s="198">
        <v>1128411</v>
      </c>
      <c r="I84" s="198">
        <v>931215.45</v>
      </c>
      <c r="J84" s="198">
        <v>0</v>
      </c>
      <c r="K84" s="198">
        <v>0</v>
      </c>
      <c r="L84" s="198">
        <v>0</v>
      </c>
      <c r="M84" s="198">
        <v>0</v>
      </c>
      <c r="N84" s="198">
        <v>0</v>
      </c>
      <c r="O84" s="198">
        <v>0</v>
      </c>
      <c r="P84" s="198">
        <v>1128411</v>
      </c>
      <c r="Q84" s="198">
        <v>1128411</v>
      </c>
      <c r="R84" s="198">
        <v>931215.45</v>
      </c>
    </row>
    <row r="85" spans="1:18" ht="23.4" x14ac:dyDescent="0.3">
      <c r="A85">
        <f t="shared" si="1"/>
        <v>77</v>
      </c>
      <c r="B85" s="195" t="s">
        <v>448</v>
      </c>
      <c r="C85" s="196" t="s">
        <v>449</v>
      </c>
      <c r="D85" s="196" t="s">
        <v>185</v>
      </c>
      <c r="E85" s="201" t="s">
        <v>219</v>
      </c>
      <c r="F85" s="202" t="s">
        <v>220</v>
      </c>
      <c r="G85" s="198">
        <v>1128411</v>
      </c>
      <c r="H85" s="198">
        <v>1128411</v>
      </c>
      <c r="I85" s="198">
        <v>931215.45</v>
      </c>
      <c r="J85" s="198">
        <v>0</v>
      </c>
      <c r="K85" s="198">
        <v>0</v>
      </c>
      <c r="L85" s="198">
        <v>0</v>
      </c>
      <c r="M85" s="198">
        <v>0</v>
      </c>
      <c r="N85" s="198">
        <v>0</v>
      </c>
      <c r="O85" s="198">
        <v>0</v>
      </c>
      <c r="P85" s="198">
        <v>1128411</v>
      </c>
      <c r="Q85" s="198">
        <v>1128411</v>
      </c>
      <c r="R85" s="198">
        <v>931215.45</v>
      </c>
    </row>
    <row r="86" spans="1:18" x14ac:dyDescent="0.3">
      <c r="A86">
        <f t="shared" si="1"/>
        <v>78</v>
      </c>
      <c r="B86" s="195" t="s">
        <v>185</v>
      </c>
      <c r="C86" s="196" t="s">
        <v>240</v>
      </c>
      <c r="D86" s="196" t="s">
        <v>185</v>
      </c>
      <c r="E86" s="201" t="s">
        <v>187</v>
      </c>
      <c r="F86" s="202" t="s">
        <v>6</v>
      </c>
      <c r="G86" s="198">
        <v>111060269.03</v>
      </c>
      <c r="H86" s="198">
        <v>111060269.03</v>
      </c>
      <c r="I86" s="198">
        <v>105369501.44</v>
      </c>
      <c r="J86" s="198">
        <v>2923939</v>
      </c>
      <c r="K86" s="198">
        <v>3248035.44</v>
      </c>
      <c r="L86" s="198">
        <v>3155104.12</v>
      </c>
      <c r="M86" s="198">
        <v>1951215</v>
      </c>
      <c r="N86" s="198">
        <v>712452.4</v>
      </c>
      <c r="O86" s="198">
        <v>491436.72</v>
      </c>
      <c r="P86" s="198">
        <v>113984208.03</v>
      </c>
      <c r="Q86" s="198">
        <v>114308304.47</v>
      </c>
      <c r="R86" s="198">
        <v>108524605.56</v>
      </c>
    </row>
    <row r="87" spans="1:18" x14ac:dyDescent="0.3">
      <c r="A87">
        <f t="shared" si="1"/>
        <v>79</v>
      </c>
      <c r="B87" s="195" t="s">
        <v>185</v>
      </c>
      <c r="C87" s="196" t="s">
        <v>240</v>
      </c>
      <c r="D87" s="196" t="s">
        <v>185</v>
      </c>
      <c r="E87" s="201" t="s">
        <v>188</v>
      </c>
      <c r="F87" s="202" t="s">
        <v>413</v>
      </c>
      <c r="G87" s="198">
        <v>111060269.03</v>
      </c>
      <c r="H87" s="198">
        <v>111060269.03</v>
      </c>
      <c r="I87" s="198">
        <v>105369501.44</v>
      </c>
      <c r="J87" s="198">
        <v>911260</v>
      </c>
      <c r="K87" s="198">
        <v>1140356.44</v>
      </c>
      <c r="L87" s="198">
        <v>1068889.1200000001</v>
      </c>
      <c r="M87" s="198">
        <v>0</v>
      </c>
      <c r="N87" s="198">
        <v>687452.4</v>
      </c>
      <c r="O87" s="198">
        <v>381436.72</v>
      </c>
      <c r="P87" s="198">
        <v>111971529.03</v>
      </c>
      <c r="Q87" s="198">
        <v>112200625.47</v>
      </c>
      <c r="R87" s="198">
        <v>106438390.56</v>
      </c>
    </row>
    <row r="88" spans="1:18" x14ac:dyDescent="0.3">
      <c r="A88">
        <f t="shared" si="1"/>
        <v>80</v>
      </c>
      <c r="B88" s="195" t="s">
        <v>185</v>
      </c>
      <c r="C88" s="196" t="s">
        <v>240</v>
      </c>
      <c r="D88" s="196" t="s">
        <v>185</v>
      </c>
      <c r="E88" s="196" t="s">
        <v>189</v>
      </c>
      <c r="F88" s="200" t="s">
        <v>190</v>
      </c>
      <c r="G88" s="198">
        <v>89982725</v>
      </c>
      <c r="H88" s="198">
        <v>89982725</v>
      </c>
      <c r="I88" s="198">
        <v>86222778</v>
      </c>
      <c r="J88" s="198">
        <v>0</v>
      </c>
      <c r="K88" s="198">
        <v>0</v>
      </c>
      <c r="L88" s="198">
        <v>0</v>
      </c>
      <c r="M88" s="198">
        <v>0</v>
      </c>
      <c r="N88" s="198">
        <v>0</v>
      </c>
      <c r="O88" s="198">
        <v>0</v>
      </c>
      <c r="P88" s="198">
        <v>89982725</v>
      </c>
      <c r="Q88" s="198">
        <v>89982725</v>
      </c>
      <c r="R88" s="198">
        <v>86222778</v>
      </c>
    </row>
    <row r="89" spans="1:18" x14ac:dyDescent="0.3">
      <c r="A89">
        <f t="shared" si="1"/>
        <v>81</v>
      </c>
      <c r="B89" s="195" t="s">
        <v>185</v>
      </c>
      <c r="C89" s="196" t="s">
        <v>240</v>
      </c>
      <c r="D89" s="196" t="s">
        <v>185</v>
      </c>
      <c r="E89" s="201" t="s">
        <v>191</v>
      </c>
      <c r="F89" s="202" t="s">
        <v>192</v>
      </c>
      <c r="G89" s="198">
        <v>73551025</v>
      </c>
      <c r="H89" s="198">
        <v>73551025</v>
      </c>
      <c r="I89" s="198">
        <v>70562113.489999995</v>
      </c>
      <c r="J89" s="198">
        <v>0</v>
      </c>
      <c r="K89" s="198">
        <v>0</v>
      </c>
      <c r="L89" s="198">
        <v>0</v>
      </c>
      <c r="M89" s="198">
        <v>0</v>
      </c>
      <c r="N89" s="198">
        <v>0</v>
      </c>
      <c r="O89" s="198">
        <v>0</v>
      </c>
      <c r="P89" s="198">
        <v>73551025</v>
      </c>
      <c r="Q89" s="198">
        <v>73551025</v>
      </c>
      <c r="R89" s="198">
        <v>70562113.489999995</v>
      </c>
    </row>
    <row r="90" spans="1:18" x14ac:dyDescent="0.3">
      <c r="A90">
        <f t="shared" si="1"/>
        <v>82</v>
      </c>
      <c r="B90" s="195" t="s">
        <v>185</v>
      </c>
      <c r="C90" s="196" t="s">
        <v>240</v>
      </c>
      <c r="D90" s="196" t="s">
        <v>185</v>
      </c>
      <c r="E90" s="196" t="s">
        <v>193</v>
      </c>
      <c r="F90" s="200" t="s">
        <v>194</v>
      </c>
      <c r="G90" s="198">
        <v>73551025</v>
      </c>
      <c r="H90" s="198">
        <v>73551025</v>
      </c>
      <c r="I90" s="198">
        <v>70562113.489999995</v>
      </c>
      <c r="J90" s="198">
        <v>0</v>
      </c>
      <c r="K90" s="198">
        <v>0</v>
      </c>
      <c r="L90" s="198">
        <v>0</v>
      </c>
      <c r="M90" s="198">
        <v>0</v>
      </c>
      <c r="N90" s="198">
        <v>0</v>
      </c>
      <c r="O90" s="198">
        <v>0</v>
      </c>
      <c r="P90" s="198">
        <v>73551025</v>
      </c>
      <c r="Q90" s="198">
        <v>73551025</v>
      </c>
      <c r="R90" s="198">
        <v>70562113.489999995</v>
      </c>
    </row>
    <row r="91" spans="1:18" x14ac:dyDescent="0.3">
      <c r="A91">
        <f t="shared" si="1"/>
        <v>83</v>
      </c>
      <c r="B91" s="195" t="s">
        <v>185</v>
      </c>
      <c r="C91" s="196" t="s">
        <v>240</v>
      </c>
      <c r="D91" s="196" t="s">
        <v>185</v>
      </c>
      <c r="E91" s="196" t="s">
        <v>195</v>
      </c>
      <c r="F91" s="199" t="s">
        <v>196</v>
      </c>
      <c r="G91" s="198">
        <v>16431700</v>
      </c>
      <c r="H91" s="198">
        <v>16431700</v>
      </c>
      <c r="I91" s="198">
        <v>15660664.51</v>
      </c>
      <c r="J91" s="198">
        <v>0</v>
      </c>
      <c r="K91" s="198">
        <v>0</v>
      </c>
      <c r="L91" s="198">
        <v>0</v>
      </c>
      <c r="M91" s="198">
        <v>0</v>
      </c>
      <c r="N91" s="198">
        <v>0</v>
      </c>
      <c r="O91" s="198">
        <v>0</v>
      </c>
      <c r="P91" s="198">
        <v>16431700</v>
      </c>
      <c r="Q91" s="198">
        <v>16431700</v>
      </c>
      <c r="R91" s="198">
        <v>15660664.51</v>
      </c>
    </row>
    <row r="92" spans="1:18" x14ac:dyDescent="0.3">
      <c r="A92">
        <f t="shared" si="1"/>
        <v>84</v>
      </c>
      <c r="B92" s="195" t="s">
        <v>185</v>
      </c>
      <c r="C92" s="196" t="s">
        <v>240</v>
      </c>
      <c r="D92" s="196" t="s">
        <v>185</v>
      </c>
      <c r="E92" s="196" t="s">
        <v>197</v>
      </c>
      <c r="F92" s="200" t="s">
        <v>198</v>
      </c>
      <c r="G92" s="198">
        <v>20840184.030000001</v>
      </c>
      <c r="H92" s="198">
        <v>20840184.030000001</v>
      </c>
      <c r="I92" s="198">
        <v>18932196.289999999</v>
      </c>
      <c r="J92" s="198">
        <v>910960</v>
      </c>
      <c r="K92" s="198">
        <v>1139591.8</v>
      </c>
      <c r="L92" s="198">
        <v>1068224.21</v>
      </c>
      <c r="M92" s="198">
        <v>0</v>
      </c>
      <c r="N92" s="198">
        <v>686787.49</v>
      </c>
      <c r="O92" s="198">
        <v>381436.72</v>
      </c>
      <c r="P92" s="198">
        <v>21751144.030000001</v>
      </c>
      <c r="Q92" s="198">
        <v>21979775.829999998</v>
      </c>
      <c r="R92" s="198">
        <v>20000420.5</v>
      </c>
    </row>
    <row r="93" spans="1:18" x14ac:dyDescent="0.3">
      <c r="A93">
        <f t="shared" si="1"/>
        <v>85</v>
      </c>
      <c r="B93" s="195" t="s">
        <v>185</v>
      </c>
      <c r="C93" s="196" t="s">
        <v>240</v>
      </c>
      <c r="D93" s="196" t="s">
        <v>185</v>
      </c>
      <c r="E93" s="201" t="s">
        <v>199</v>
      </c>
      <c r="F93" s="202" t="s">
        <v>200</v>
      </c>
      <c r="G93" s="198">
        <v>4751843.59</v>
      </c>
      <c r="H93" s="198">
        <v>4751843.59</v>
      </c>
      <c r="I93" s="198">
        <v>4385758.5599999996</v>
      </c>
      <c r="J93" s="198">
        <v>215800</v>
      </c>
      <c r="K93" s="198">
        <v>448203.76</v>
      </c>
      <c r="L93" s="198">
        <v>437350.86</v>
      </c>
      <c r="M93" s="198">
        <v>0</v>
      </c>
      <c r="N93" s="198">
        <v>247665.73</v>
      </c>
      <c r="O93" s="198">
        <v>189685.13</v>
      </c>
      <c r="P93" s="198">
        <v>4967643.59</v>
      </c>
      <c r="Q93" s="198">
        <v>5200047.3499999996</v>
      </c>
      <c r="R93" s="198">
        <v>4823109.42</v>
      </c>
    </row>
    <row r="94" spans="1:18" x14ac:dyDescent="0.3">
      <c r="A94">
        <f t="shared" si="1"/>
        <v>86</v>
      </c>
      <c r="B94" s="195" t="s">
        <v>185</v>
      </c>
      <c r="C94" s="196" t="s">
        <v>240</v>
      </c>
      <c r="D94" s="196" t="s">
        <v>185</v>
      </c>
      <c r="E94" s="196" t="s">
        <v>241</v>
      </c>
      <c r="F94" s="197" t="s">
        <v>242</v>
      </c>
      <c r="G94" s="198">
        <v>120240</v>
      </c>
      <c r="H94" s="198">
        <v>120240</v>
      </c>
      <c r="I94" s="198">
        <v>118426.5</v>
      </c>
      <c r="J94" s="198">
        <v>0</v>
      </c>
      <c r="K94" s="198">
        <v>0</v>
      </c>
      <c r="L94" s="198">
        <v>0</v>
      </c>
      <c r="M94" s="198">
        <v>0</v>
      </c>
      <c r="N94" s="198">
        <v>0</v>
      </c>
      <c r="O94" s="198">
        <v>0</v>
      </c>
      <c r="P94" s="198">
        <v>120240</v>
      </c>
      <c r="Q94" s="198">
        <v>120240</v>
      </c>
      <c r="R94" s="198">
        <v>118426.5</v>
      </c>
    </row>
    <row r="95" spans="1:18" x14ac:dyDescent="0.3">
      <c r="A95">
        <f t="shared" si="1"/>
        <v>87</v>
      </c>
      <c r="B95" s="195" t="s">
        <v>185</v>
      </c>
      <c r="C95" s="196" t="s">
        <v>240</v>
      </c>
      <c r="D95" s="196" t="s">
        <v>185</v>
      </c>
      <c r="E95" s="196" t="s">
        <v>243</v>
      </c>
      <c r="F95" s="199" t="s">
        <v>244</v>
      </c>
      <c r="G95" s="198">
        <v>3128270</v>
      </c>
      <c r="H95" s="198">
        <v>3128270</v>
      </c>
      <c r="I95" s="198">
        <v>2799625.48</v>
      </c>
      <c r="J95" s="198">
        <v>601660</v>
      </c>
      <c r="K95" s="198">
        <v>625584.04</v>
      </c>
      <c r="L95" s="198">
        <v>569837.39</v>
      </c>
      <c r="M95" s="198">
        <v>0</v>
      </c>
      <c r="N95" s="198">
        <v>378085.8</v>
      </c>
      <c r="O95" s="198">
        <v>191751.59</v>
      </c>
      <c r="P95" s="198">
        <v>3729930</v>
      </c>
      <c r="Q95" s="198">
        <v>3753854.04</v>
      </c>
      <c r="R95" s="198">
        <v>3369462.87</v>
      </c>
    </row>
    <row r="96" spans="1:18" x14ac:dyDescent="0.3">
      <c r="A96">
        <f t="shared" si="1"/>
        <v>88</v>
      </c>
      <c r="B96" s="195" t="s">
        <v>185</v>
      </c>
      <c r="C96" s="196" t="s">
        <v>240</v>
      </c>
      <c r="D96" s="196" t="s">
        <v>185</v>
      </c>
      <c r="E96" s="196" t="s">
        <v>201</v>
      </c>
      <c r="F96" s="200" t="s">
        <v>202</v>
      </c>
      <c r="G96" s="198">
        <v>4086604.44</v>
      </c>
      <c r="H96" s="198">
        <v>4086604.44</v>
      </c>
      <c r="I96" s="198">
        <v>3708801.23</v>
      </c>
      <c r="J96" s="198">
        <v>34700</v>
      </c>
      <c r="K96" s="198">
        <v>10677</v>
      </c>
      <c r="L96" s="198">
        <v>8636.81</v>
      </c>
      <c r="M96" s="198">
        <v>0</v>
      </c>
      <c r="N96" s="198">
        <v>8636.81</v>
      </c>
      <c r="O96" s="198">
        <v>0</v>
      </c>
      <c r="P96" s="198">
        <v>4121304.44</v>
      </c>
      <c r="Q96" s="198">
        <v>4097281.44</v>
      </c>
      <c r="R96" s="198">
        <v>3717438.04</v>
      </c>
    </row>
    <row r="97" spans="1:18" x14ac:dyDescent="0.3">
      <c r="A97">
        <f t="shared" si="1"/>
        <v>89</v>
      </c>
      <c r="B97" s="195" t="s">
        <v>185</v>
      </c>
      <c r="C97" s="196" t="s">
        <v>240</v>
      </c>
      <c r="D97" s="196" t="s">
        <v>185</v>
      </c>
      <c r="E97" s="201" t="s">
        <v>203</v>
      </c>
      <c r="F97" s="202" t="s">
        <v>204</v>
      </c>
      <c r="G97" s="198">
        <v>13220</v>
      </c>
      <c r="H97" s="198">
        <v>13220</v>
      </c>
      <c r="I97" s="198">
        <v>240</v>
      </c>
      <c r="J97" s="198">
        <v>0</v>
      </c>
      <c r="K97" s="198">
        <v>0</v>
      </c>
      <c r="L97" s="198">
        <v>0</v>
      </c>
      <c r="M97" s="198">
        <v>0</v>
      </c>
      <c r="N97" s="198">
        <v>0</v>
      </c>
      <c r="O97" s="198">
        <v>0</v>
      </c>
      <c r="P97" s="198">
        <v>13220</v>
      </c>
      <c r="Q97" s="198">
        <v>13220</v>
      </c>
      <c r="R97" s="198">
        <v>240</v>
      </c>
    </row>
    <row r="98" spans="1:18" x14ac:dyDescent="0.3">
      <c r="A98">
        <f t="shared" si="1"/>
        <v>90</v>
      </c>
      <c r="B98" s="195" t="s">
        <v>185</v>
      </c>
      <c r="C98" s="196" t="s">
        <v>240</v>
      </c>
      <c r="D98" s="196" t="s">
        <v>185</v>
      </c>
      <c r="E98" s="201" t="s">
        <v>205</v>
      </c>
      <c r="F98" s="202" t="s">
        <v>206</v>
      </c>
      <c r="G98" s="198">
        <v>8674076</v>
      </c>
      <c r="H98" s="198">
        <v>8674076</v>
      </c>
      <c r="I98" s="198">
        <v>7865380.5199999996</v>
      </c>
      <c r="J98" s="198">
        <v>56100</v>
      </c>
      <c r="K98" s="198">
        <v>52427</v>
      </c>
      <c r="L98" s="198">
        <v>52399.15</v>
      </c>
      <c r="M98" s="198">
        <v>0</v>
      </c>
      <c r="N98" s="198">
        <v>52399.15</v>
      </c>
      <c r="O98" s="198">
        <v>0</v>
      </c>
      <c r="P98" s="198">
        <v>8730176</v>
      </c>
      <c r="Q98" s="198">
        <v>8726503</v>
      </c>
      <c r="R98" s="198">
        <v>7917779.6699999999</v>
      </c>
    </row>
    <row r="99" spans="1:18" x14ac:dyDescent="0.3">
      <c r="A99">
        <f t="shared" si="1"/>
        <v>91</v>
      </c>
      <c r="B99" s="195" t="s">
        <v>185</v>
      </c>
      <c r="C99" s="196" t="s">
        <v>240</v>
      </c>
      <c r="D99" s="196" t="s">
        <v>185</v>
      </c>
      <c r="E99" s="201" t="s">
        <v>207</v>
      </c>
      <c r="F99" s="202" t="s">
        <v>208</v>
      </c>
      <c r="G99" s="198">
        <v>1038380</v>
      </c>
      <c r="H99" s="198">
        <v>1038380</v>
      </c>
      <c r="I99" s="198">
        <v>1006898.57</v>
      </c>
      <c r="J99" s="198">
        <v>0</v>
      </c>
      <c r="K99" s="198">
        <v>0</v>
      </c>
      <c r="L99" s="198">
        <v>0</v>
      </c>
      <c r="M99" s="198">
        <v>0</v>
      </c>
      <c r="N99" s="198">
        <v>0</v>
      </c>
      <c r="O99" s="198">
        <v>0</v>
      </c>
      <c r="P99" s="198">
        <v>1038380</v>
      </c>
      <c r="Q99" s="198">
        <v>1038380</v>
      </c>
      <c r="R99" s="198">
        <v>1006898.57</v>
      </c>
    </row>
    <row r="100" spans="1:18" x14ac:dyDescent="0.3">
      <c r="A100">
        <f t="shared" si="1"/>
        <v>92</v>
      </c>
      <c r="B100" s="195" t="s">
        <v>185</v>
      </c>
      <c r="C100" s="196" t="s">
        <v>240</v>
      </c>
      <c r="D100" s="196" t="s">
        <v>185</v>
      </c>
      <c r="E100" s="196" t="s">
        <v>209</v>
      </c>
      <c r="F100" s="200" t="s">
        <v>210</v>
      </c>
      <c r="G100" s="198">
        <v>92500</v>
      </c>
      <c r="H100" s="198">
        <v>92500</v>
      </c>
      <c r="I100" s="198">
        <v>65024.09</v>
      </c>
      <c r="J100" s="198">
        <v>0</v>
      </c>
      <c r="K100" s="198">
        <v>0</v>
      </c>
      <c r="L100" s="198">
        <v>0</v>
      </c>
      <c r="M100" s="198">
        <v>0</v>
      </c>
      <c r="N100" s="198">
        <v>0</v>
      </c>
      <c r="O100" s="198">
        <v>0</v>
      </c>
      <c r="P100" s="198">
        <v>92500</v>
      </c>
      <c r="Q100" s="198">
        <v>92500</v>
      </c>
      <c r="R100" s="198">
        <v>65024.09</v>
      </c>
    </row>
    <row r="101" spans="1:18" x14ac:dyDescent="0.3">
      <c r="A101">
        <f t="shared" si="1"/>
        <v>93</v>
      </c>
      <c r="B101" s="195" t="s">
        <v>185</v>
      </c>
      <c r="C101" s="196" t="s">
        <v>240</v>
      </c>
      <c r="D101" s="196" t="s">
        <v>185</v>
      </c>
      <c r="E101" s="201" t="s">
        <v>211</v>
      </c>
      <c r="F101" s="202" t="s">
        <v>212</v>
      </c>
      <c r="G101" s="198">
        <v>1829530</v>
      </c>
      <c r="H101" s="198">
        <v>1829530</v>
      </c>
      <c r="I101" s="198">
        <v>1612213.17</v>
      </c>
      <c r="J101" s="198">
        <v>6000</v>
      </c>
      <c r="K101" s="198">
        <v>9000</v>
      </c>
      <c r="L101" s="198">
        <v>8972.15</v>
      </c>
      <c r="M101" s="198">
        <v>0</v>
      </c>
      <c r="N101" s="198">
        <v>8972.15</v>
      </c>
      <c r="O101" s="198">
        <v>0</v>
      </c>
      <c r="P101" s="198">
        <v>1835530</v>
      </c>
      <c r="Q101" s="198">
        <v>1838530</v>
      </c>
      <c r="R101" s="198">
        <v>1621185.32</v>
      </c>
    </row>
    <row r="102" spans="1:18" x14ac:dyDescent="0.3">
      <c r="A102">
        <f t="shared" si="1"/>
        <v>94</v>
      </c>
      <c r="B102" s="195" t="s">
        <v>185</v>
      </c>
      <c r="C102" s="196" t="s">
        <v>240</v>
      </c>
      <c r="D102" s="196" t="s">
        <v>185</v>
      </c>
      <c r="E102" s="201" t="s">
        <v>213</v>
      </c>
      <c r="F102" s="202" t="s">
        <v>214</v>
      </c>
      <c r="G102" s="198">
        <v>1649261</v>
      </c>
      <c r="H102" s="198">
        <v>1649261</v>
      </c>
      <c r="I102" s="198">
        <v>1269395.8899999999</v>
      </c>
      <c r="J102" s="198">
        <v>0</v>
      </c>
      <c r="K102" s="198">
        <v>0</v>
      </c>
      <c r="L102" s="198">
        <v>0</v>
      </c>
      <c r="M102" s="198">
        <v>0</v>
      </c>
      <c r="N102" s="198">
        <v>0</v>
      </c>
      <c r="O102" s="198">
        <v>0</v>
      </c>
      <c r="P102" s="198">
        <v>1649261</v>
      </c>
      <c r="Q102" s="198">
        <v>1649261</v>
      </c>
      <c r="R102" s="198">
        <v>1269395.8899999999</v>
      </c>
    </row>
    <row r="103" spans="1:18" ht="15.6" x14ac:dyDescent="0.3">
      <c r="A103">
        <f t="shared" si="1"/>
        <v>95</v>
      </c>
      <c r="B103" s="195" t="s">
        <v>185</v>
      </c>
      <c r="C103" s="196" t="s">
        <v>240</v>
      </c>
      <c r="D103" s="196" t="s">
        <v>185</v>
      </c>
      <c r="E103" s="201" t="s">
        <v>215</v>
      </c>
      <c r="F103" s="202" t="s">
        <v>216</v>
      </c>
      <c r="G103" s="198">
        <v>4064405</v>
      </c>
      <c r="H103" s="198">
        <v>4064405</v>
      </c>
      <c r="I103" s="198">
        <v>3911848.8</v>
      </c>
      <c r="J103" s="198">
        <v>50100</v>
      </c>
      <c r="K103" s="198">
        <v>43427</v>
      </c>
      <c r="L103" s="198">
        <v>43427</v>
      </c>
      <c r="M103" s="198">
        <v>0</v>
      </c>
      <c r="N103" s="198">
        <v>43427</v>
      </c>
      <c r="O103" s="198">
        <v>0</v>
      </c>
      <c r="P103" s="198">
        <v>4114505</v>
      </c>
      <c r="Q103" s="198">
        <v>4107832</v>
      </c>
      <c r="R103" s="198">
        <v>3955275.8</v>
      </c>
    </row>
    <row r="104" spans="1:18" ht="15.6" x14ac:dyDescent="0.3">
      <c r="A104">
        <f t="shared" si="1"/>
        <v>96</v>
      </c>
      <c r="B104" s="195" t="s">
        <v>185</v>
      </c>
      <c r="C104" s="196" t="s">
        <v>240</v>
      </c>
      <c r="D104" s="196" t="s">
        <v>185</v>
      </c>
      <c r="E104" s="201" t="s">
        <v>217</v>
      </c>
      <c r="F104" s="202" t="s">
        <v>218</v>
      </c>
      <c r="G104" s="198">
        <v>65930</v>
      </c>
      <c r="H104" s="198">
        <v>65930</v>
      </c>
      <c r="I104" s="198">
        <v>53964</v>
      </c>
      <c r="J104" s="198">
        <v>2700</v>
      </c>
      <c r="K104" s="198">
        <v>2700</v>
      </c>
      <c r="L104" s="198">
        <v>0</v>
      </c>
      <c r="M104" s="198">
        <v>0</v>
      </c>
      <c r="N104" s="198">
        <v>0</v>
      </c>
      <c r="O104" s="198">
        <v>0</v>
      </c>
      <c r="P104" s="198">
        <v>68630</v>
      </c>
      <c r="Q104" s="198">
        <v>68630</v>
      </c>
      <c r="R104" s="198">
        <v>53964</v>
      </c>
    </row>
    <row r="105" spans="1:18" ht="23.4" x14ac:dyDescent="0.3">
      <c r="A105">
        <f t="shared" si="1"/>
        <v>97</v>
      </c>
      <c r="B105" s="195" t="s">
        <v>185</v>
      </c>
      <c r="C105" s="196" t="s">
        <v>240</v>
      </c>
      <c r="D105" s="196" t="s">
        <v>185</v>
      </c>
      <c r="E105" s="201" t="s">
        <v>219</v>
      </c>
      <c r="F105" s="202" t="s">
        <v>220</v>
      </c>
      <c r="G105" s="198">
        <v>65930</v>
      </c>
      <c r="H105" s="198">
        <v>65930</v>
      </c>
      <c r="I105" s="198">
        <v>53964</v>
      </c>
      <c r="J105" s="198">
        <v>2700</v>
      </c>
      <c r="K105" s="198">
        <v>2700</v>
      </c>
      <c r="L105" s="198">
        <v>0</v>
      </c>
      <c r="M105" s="198">
        <v>0</v>
      </c>
      <c r="N105" s="198">
        <v>0</v>
      </c>
      <c r="O105" s="198">
        <v>0</v>
      </c>
      <c r="P105" s="198">
        <v>68630</v>
      </c>
      <c r="Q105" s="198">
        <v>68630</v>
      </c>
      <c r="R105" s="198">
        <v>53964</v>
      </c>
    </row>
    <row r="106" spans="1:18" x14ac:dyDescent="0.3">
      <c r="A106">
        <f t="shared" si="1"/>
        <v>98</v>
      </c>
      <c r="B106" s="195" t="s">
        <v>185</v>
      </c>
      <c r="C106" s="196" t="s">
        <v>240</v>
      </c>
      <c r="D106" s="196" t="s">
        <v>185</v>
      </c>
      <c r="E106" s="201" t="s">
        <v>221</v>
      </c>
      <c r="F106" s="202" t="s">
        <v>222</v>
      </c>
      <c r="G106" s="198">
        <v>27860</v>
      </c>
      <c r="H106" s="198">
        <v>27860</v>
      </c>
      <c r="I106" s="198">
        <v>20620</v>
      </c>
      <c r="J106" s="198">
        <v>0</v>
      </c>
      <c r="K106" s="198">
        <v>0</v>
      </c>
      <c r="L106" s="198">
        <v>0</v>
      </c>
      <c r="M106" s="198">
        <v>0</v>
      </c>
      <c r="N106" s="198">
        <v>0</v>
      </c>
      <c r="O106" s="198">
        <v>0</v>
      </c>
      <c r="P106" s="198">
        <v>27860</v>
      </c>
      <c r="Q106" s="198">
        <v>27860</v>
      </c>
      <c r="R106" s="198">
        <v>20620</v>
      </c>
    </row>
    <row r="107" spans="1:18" x14ac:dyDescent="0.3">
      <c r="A107">
        <f t="shared" si="1"/>
        <v>99</v>
      </c>
      <c r="B107" s="195" t="s">
        <v>185</v>
      </c>
      <c r="C107" s="196" t="s">
        <v>240</v>
      </c>
      <c r="D107" s="196" t="s">
        <v>185</v>
      </c>
      <c r="E107" s="201" t="s">
        <v>223</v>
      </c>
      <c r="F107" s="202" t="s">
        <v>224</v>
      </c>
      <c r="G107" s="198">
        <v>27860</v>
      </c>
      <c r="H107" s="198">
        <v>27860</v>
      </c>
      <c r="I107" s="198">
        <v>20620</v>
      </c>
      <c r="J107" s="198">
        <v>0</v>
      </c>
      <c r="K107" s="198">
        <v>0</v>
      </c>
      <c r="L107" s="198">
        <v>0</v>
      </c>
      <c r="M107" s="198">
        <v>0</v>
      </c>
      <c r="N107" s="198">
        <v>0</v>
      </c>
      <c r="O107" s="198">
        <v>0</v>
      </c>
      <c r="P107" s="198">
        <v>27860</v>
      </c>
      <c r="Q107" s="198">
        <v>27860</v>
      </c>
      <c r="R107" s="198">
        <v>20620</v>
      </c>
    </row>
    <row r="108" spans="1:18" x14ac:dyDescent="0.3">
      <c r="A108">
        <f t="shared" si="1"/>
        <v>100</v>
      </c>
      <c r="B108" s="195" t="s">
        <v>185</v>
      </c>
      <c r="C108" s="196" t="s">
        <v>240</v>
      </c>
      <c r="D108" s="196" t="s">
        <v>185</v>
      </c>
      <c r="E108" s="201" t="s">
        <v>225</v>
      </c>
      <c r="F108" s="202" t="s">
        <v>226</v>
      </c>
      <c r="G108" s="198">
        <v>209500</v>
      </c>
      <c r="H108" s="198">
        <v>209500</v>
      </c>
      <c r="I108" s="198">
        <v>193907.15</v>
      </c>
      <c r="J108" s="198">
        <v>300</v>
      </c>
      <c r="K108" s="198">
        <v>764.64</v>
      </c>
      <c r="L108" s="198">
        <v>664.91</v>
      </c>
      <c r="M108" s="198">
        <v>0</v>
      </c>
      <c r="N108" s="198">
        <v>664.91</v>
      </c>
      <c r="O108" s="198">
        <v>0</v>
      </c>
      <c r="P108" s="198">
        <v>209800</v>
      </c>
      <c r="Q108" s="198">
        <v>210264.64</v>
      </c>
      <c r="R108" s="198">
        <v>194572.06</v>
      </c>
    </row>
    <row r="109" spans="1:18" x14ac:dyDescent="0.3">
      <c r="A109">
        <f t="shared" si="1"/>
        <v>101</v>
      </c>
      <c r="B109" s="195" t="s">
        <v>185</v>
      </c>
      <c r="C109" s="196" t="s">
        <v>240</v>
      </c>
      <c r="D109" s="196" t="s">
        <v>185</v>
      </c>
      <c r="E109" s="201" t="s">
        <v>227</v>
      </c>
      <c r="F109" s="202" t="s">
        <v>414</v>
      </c>
      <c r="G109" s="198">
        <v>0</v>
      </c>
      <c r="H109" s="198">
        <v>0</v>
      </c>
      <c r="I109" s="198">
        <v>0</v>
      </c>
      <c r="J109" s="198">
        <v>2012679</v>
      </c>
      <c r="K109" s="198">
        <v>2107679</v>
      </c>
      <c r="L109" s="198">
        <v>2086215</v>
      </c>
      <c r="M109" s="198">
        <v>1951215</v>
      </c>
      <c r="N109" s="198">
        <v>25000</v>
      </c>
      <c r="O109" s="198">
        <v>110000</v>
      </c>
      <c r="P109" s="198">
        <v>2012679</v>
      </c>
      <c r="Q109" s="198">
        <v>2107679</v>
      </c>
      <c r="R109" s="198">
        <v>2086215</v>
      </c>
    </row>
    <row r="110" spans="1:18" x14ac:dyDescent="0.3">
      <c r="A110">
        <f t="shared" si="1"/>
        <v>102</v>
      </c>
      <c r="B110" s="195" t="s">
        <v>185</v>
      </c>
      <c r="C110" s="196" t="s">
        <v>240</v>
      </c>
      <c r="D110" s="196" t="s">
        <v>185</v>
      </c>
      <c r="E110" s="201" t="s">
        <v>228</v>
      </c>
      <c r="F110" s="202" t="s">
        <v>229</v>
      </c>
      <c r="G110" s="198">
        <v>0</v>
      </c>
      <c r="H110" s="198">
        <v>0</v>
      </c>
      <c r="I110" s="198">
        <v>0</v>
      </c>
      <c r="J110" s="198">
        <v>2012679</v>
      </c>
      <c r="K110" s="198">
        <v>2107679</v>
      </c>
      <c r="L110" s="198">
        <v>2086215</v>
      </c>
      <c r="M110" s="198">
        <v>1951215</v>
      </c>
      <c r="N110" s="198">
        <v>25000</v>
      </c>
      <c r="O110" s="198">
        <v>110000</v>
      </c>
      <c r="P110" s="198">
        <v>2012679</v>
      </c>
      <c r="Q110" s="198">
        <v>2107679</v>
      </c>
      <c r="R110" s="198">
        <v>2086215</v>
      </c>
    </row>
    <row r="111" spans="1:18" x14ac:dyDescent="0.3">
      <c r="A111">
        <f t="shared" si="1"/>
        <v>103</v>
      </c>
      <c r="B111" s="195"/>
      <c r="C111" s="196"/>
      <c r="D111" s="196"/>
      <c r="E111" s="201"/>
      <c r="F111" s="202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</row>
    <row r="112" spans="1:18" ht="23.4" x14ac:dyDescent="0.3">
      <c r="A112">
        <f t="shared" si="1"/>
        <v>104</v>
      </c>
      <c r="B112" s="195" t="s">
        <v>484</v>
      </c>
      <c r="C112" s="196"/>
      <c r="D112" s="196"/>
      <c r="E112" s="201"/>
      <c r="F112" s="202"/>
      <c r="G112" s="198" t="s">
        <v>185</v>
      </c>
      <c r="H112" s="198" t="s">
        <v>185</v>
      </c>
      <c r="I112" s="198" t="s">
        <v>458</v>
      </c>
      <c r="J112" s="198"/>
      <c r="K112" s="198" t="s">
        <v>185</v>
      </c>
      <c r="L112" s="198" t="s">
        <v>185</v>
      </c>
      <c r="M112" s="198" t="s">
        <v>185</v>
      </c>
      <c r="N112" s="198" t="s">
        <v>185</v>
      </c>
      <c r="O112" s="198" t="s">
        <v>185</v>
      </c>
      <c r="P112" s="198" t="s">
        <v>185</v>
      </c>
      <c r="Q112" s="198" t="s">
        <v>461</v>
      </c>
      <c r="R112" s="198"/>
    </row>
    <row r="113" spans="1:18" x14ac:dyDescent="0.3">
      <c r="A113">
        <f t="shared" si="1"/>
        <v>105</v>
      </c>
      <c r="B113" s="195" t="s">
        <v>406</v>
      </c>
      <c r="C113" s="196" t="s">
        <v>407</v>
      </c>
      <c r="D113" s="196">
        <v>3</v>
      </c>
      <c r="E113" s="196">
        <v>4</v>
      </c>
      <c r="F113" s="200">
        <v>5</v>
      </c>
      <c r="G113" s="198">
        <v>6</v>
      </c>
      <c r="H113" s="198">
        <v>7</v>
      </c>
      <c r="I113" s="198">
        <v>8</v>
      </c>
      <c r="J113" s="198">
        <v>9</v>
      </c>
      <c r="K113" s="198">
        <v>10</v>
      </c>
      <c r="L113" s="198">
        <v>11</v>
      </c>
      <c r="M113" s="198">
        <v>12</v>
      </c>
      <c r="N113" s="198" t="s">
        <v>408</v>
      </c>
      <c r="O113" s="198" t="s">
        <v>409</v>
      </c>
      <c r="P113" s="198" t="s">
        <v>410</v>
      </c>
      <c r="Q113" s="198" t="s">
        <v>411</v>
      </c>
      <c r="R113" s="198" t="s">
        <v>412</v>
      </c>
    </row>
    <row r="114" spans="1:18" ht="15.6" x14ac:dyDescent="0.3">
      <c r="A114">
        <f t="shared" si="1"/>
        <v>106</v>
      </c>
      <c r="B114" s="195" t="s">
        <v>185</v>
      </c>
      <c r="C114" s="196" t="s">
        <v>240</v>
      </c>
      <c r="D114" s="196" t="s">
        <v>185</v>
      </c>
      <c r="E114" s="196" t="s">
        <v>230</v>
      </c>
      <c r="F114" s="199" t="s">
        <v>231</v>
      </c>
      <c r="G114" s="198">
        <v>0</v>
      </c>
      <c r="H114" s="198">
        <v>0</v>
      </c>
      <c r="I114" s="198">
        <v>0</v>
      </c>
      <c r="J114" s="198">
        <v>2012679</v>
      </c>
      <c r="K114" s="198">
        <v>2107679</v>
      </c>
      <c r="L114" s="198">
        <v>2086215</v>
      </c>
      <c r="M114" s="198">
        <v>1951215</v>
      </c>
      <c r="N114" s="198">
        <v>25000</v>
      </c>
      <c r="O114" s="198">
        <v>110000</v>
      </c>
      <c r="P114" s="198">
        <v>2012679</v>
      </c>
      <c r="Q114" s="198">
        <v>2107679</v>
      </c>
      <c r="R114" s="198">
        <v>2086215</v>
      </c>
    </row>
    <row r="115" spans="1:18" x14ac:dyDescent="0.3">
      <c r="A115">
        <f t="shared" si="1"/>
        <v>107</v>
      </c>
      <c r="B115" s="195" t="s">
        <v>245</v>
      </c>
      <c r="C115" s="196" t="s">
        <v>246</v>
      </c>
      <c r="D115" s="196" t="s">
        <v>185</v>
      </c>
      <c r="E115" s="196" t="s">
        <v>187</v>
      </c>
      <c r="F115" s="200" t="s">
        <v>64</v>
      </c>
      <c r="G115" s="198">
        <v>10346657</v>
      </c>
      <c r="H115" s="198">
        <v>10346657</v>
      </c>
      <c r="I115" s="198">
        <v>9229911.4800000004</v>
      </c>
      <c r="J115" s="198">
        <v>498690</v>
      </c>
      <c r="K115" s="198">
        <v>289594.7</v>
      </c>
      <c r="L115" s="198">
        <v>239717.55</v>
      </c>
      <c r="M115" s="198">
        <v>98884</v>
      </c>
      <c r="N115" s="198">
        <v>134959.04999999999</v>
      </c>
      <c r="O115" s="198">
        <v>5874.5</v>
      </c>
      <c r="P115" s="198">
        <v>10845347</v>
      </c>
      <c r="Q115" s="198">
        <v>10636251.699999999</v>
      </c>
      <c r="R115" s="198">
        <v>9469629.0299999993</v>
      </c>
    </row>
    <row r="116" spans="1:18" x14ac:dyDescent="0.3">
      <c r="A116">
        <f t="shared" si="1"/>
        <v>108</v>
      </c>
      <c r="B116" s="195" t="s">
        <v>245</v>
      </c>
      <c r="C116" s="196" t="s">
        <v>246</v>
      </c>
      <c r="D116" s="196" t="s">
        <v>185</v>
      </c>
      <c r="E116" s="201" t="s">
        <v>188</v>
      </c>
      <c r="F116" s="202" t="s">
        <v>413</v>
      </c>
      <c r="G116" s="198">
        <v>10346657</v>
      </c>
      <c r="H116" s="198">
        <v>10346657</v>
      </c>
      <c r="I116" s="198">
        <v>9229911.4800000004</v>
      </c>
      <c r="J116" s="198">
        <v>397090</v>
      </c>
      <c r="K116" s="198">
        <v>187994.7</v>
      </c>
      <c r="L116" s="198">
        <v>140833.54999999999</v>
      </c>
      <c r="M116" s="198">
        <v>0</v>
      </c>
      <c r="N116" s="198">
        <v>134959.04999999999</v>
      </c>
      <c r="O116" s="198">
        <v>5874.5</v>
      </c>
      <c r="P116" s="198">
        <v>10743747</v>
      </c>
      <c r="Q116" s="198">
        <v>10534651.699999999</v>
      </c>
      <c r="R116" s="198">
        <v>9370745.0299999993</v>
      </c>
    </row>
    <row r="117" spans="1:18" x14ac:dyDescent="0.3">
      <c r="A117">
        <f t="shared" si="1"/>
        <v>109</v>
      </c>
      <c r="B117" s="195" t="s">
        <v>245</v>
      </c>
      <c r="C117" s="196" t="s">
        <v>246</v>
      </c>
      <c r="D117" s="196" t="s">
        <v>185</v>
      </c>
      <c r="E117" s="196" t="s">
        <v>189</v>
      </c>
      <c r="F117" s="197" t="s">
        <v>190</v>
      </c>
      <c r="G117" s="198">
        <v>7681640</v>
      </c>
      <c r="H117" s="198">
        <v>7681640</v>
      </c>
      <c r="I117" s="198">
        <v>7044675.5099999998</v>
      </c>
      <c r="J117" s="198">
        <v>0</v>
      </c>
      <c r="K117" s="198">
        <v>0</v>
      </c>
      <c r="L117" s="198">
        <v>0</v>
      </c>
      <c r="M117" s="198">
        <v>0</v>
      </c>
      <c r="N117" s="198">
        <v>0</v>
      </c>
      <c r="O117" s="198">
        <v>0</v>
      </c>
      <c r="P117" s="198">
        <v>7681640</v>
      </c>
      <c r="Q117" s="198">
        <v>7681640</v>
      </c>
      <c r="R117" s="198">
        <v>7044675.5099999998</v>
      </c>
    </row>
    <row r="118" spans="1:18" x14ac:dyDescent="0.3">
      <c r="A118">
        <f t="shared" si="1"/>
        <v>110</v>
      </c>
      <c r="B118" s="195" t="s">
        <v>245</v>
      </c>
      <c r="C118" s="196" t="s">
        <v>246</v>
      </c>
      <c r="D118" s="196" t="s">
        <v>185</v>
      </c>
      <c r="E118" s="196" t="s">
        <v>191</v>
      </c>
      <c r="F118" s="199" t="s">
        <v>192</v>
      </c>
      <c r="G118" s="198">
        <v>6183270</v>
      </c>
      <c r="H118" s="198">
        <v>6183270</v>
      </c>
      <c r="I118" s="198">
        <v>5713665.8399999999</v>
      </c>
      <c r="J118" s="198">
        <v>0</v>
      </c>
      <c r="K118" s="198">
        <v>0</v>
      </c>
      <c r="L118" s="198">
        <v>0</v>
      </c>
      <c r="M118" s="198">
        <v>0</v>
      </c>
      <c r="N118" s="198">
        <v>0</v>
      </c>
      <c r="O118" s="198">
        <v>0</v>
      </c>
      <c r="P118" s="198">
        <v>6183270</v>
      </c>
      <c r="Q118" s="198">
        <v>6183270</v>
      </c>
      <c r="R118" s="198">
        <v>5713665.8399999999</v>
      </c>
    </row>
    <row r="119" spans="1:18" x14ac:dyDescent="0.3">
      <c r="A119">
        <f t="shared" si="1"/>
        <v>111</v>
      </c>
      <c r="B119" s="195" t="s">
        <v>245</v>
      </c>
      <c r="C119" s="196" t="s">
        <v>246</v>
      </c>
      <c r="D119" s="196" t="s">
        <v>185</v>
      </c>
      <c r="E119" s="196" t="s">
        <v>193</v>
      </c>
      <c r="F119" s="200" t="s">
        <v>194</v>
      </c>
      <c r="G119" s="198">
        <v>6183270</v>
      </c>
      <c r="H119" s="198">
        <v>6183270</v>
      </c>
      <c r="I119" s="198">
        <v>5713665.8399999999</v>
      </c>
      <c r="J119" s="198">
        <v>0</v>
      </c>
      <c r="K119" s="198">
        <v>0</v>
      </c>
      <c r="L119" s="198">
        <v>0</v>
      </c>
      <c r="M119" s="198">
        <v>0</v>
      </c>
      <c r="N119" s="198">
        <v>0</v>
      </c>
      <c r="O119" s="198">
        <v>0</v>
      </c>
      <c r="P119" s="198">
        <v>6183270</v>
      </c>
      <c r="Q119" s="198">
        <v>6183270</v>
      </c>
      <c r="R119" s="198">
        <v>5713665.8399999999</v>
      </c>
    </row>
    <row r="120" spans="1:18" x14ac:dyDescent="0.3">
      <c r="A120">
        <f t="shared" si="1"/>
        <v>112</v>
      </c>
      <c r="B120" s="195" t="s">
        <v>245</v>
      </c>
      <c r="C120" s="196" t="s">
        <v>246</v>
      </c>
      <c r="D120" s="196" t="s">
        <v>185</v>
      </c>
      <c r="E120" s="201" t="s">
        <v>195</v>
      </c>
      <c r="F120" s="202" t="s">
        <v>196</v>
      </c>
      <c r="G120" s="198">
        <v>1498370</v>
      </c>
      <c r="H120" s="198">
        <v>1498370</v>
      </c>
      <c r="I120" s="198">
        <v>1331009.67</v>
      </c>
      <c r="J120" s="198">
        <v>0</v>
      </c>
      <c r="K120" s="198">
        <v>0</v>
      </c>
      <c r="L120" s="198">
        <v>0</v>
      </c>
      <c r="M120" s="198">
        <v>0</v>
      </c>
      <c r="N120" s="198">
        <v>0</v>
      </c>
      <c r="O120" s="198">
        <v>0</v>
      </c>
      <c r="P120" s="198">
        <v>1498370</v>
      </c>
      <c r="Q120" s="198">
        <v>1498370</v>
      </c>
      <c r="R120" s="198">
        <v>1331009.67</v>
      </c>
    </row>
    <row r="121" spans="1:18" x14ac:dyDescent="0.3">
      <c r="A121">
        <f t="shared" si="1"/>
        <v>113</v>
      </c>
      <c r="B121" s="195" t="s">
        <v>245</v>
      </c>
      <c r="C121" s="196" t="s">
        <v>246</v>
      </c>
      <c r="D121" s="196" t="s">
        <v>185</v>
      </c>
      <c r="E121" s="201" t="s">
        <v>197</v>
      </c>
      <c r="F121" s="202" t="s">
        <v>198</v>
      </c>
      <c r="G121" s="198">
        <v>2661717</v>
      </c>
      <c r="H121" s="198">
        <v>2661717</v>
      </c>
      <c r="I121" s="198">
        <v>2183588.88</v>
      </c>
      <c r="J121" s="198">
        <v>397090</v>
      </c>
      <c r="K121" s="198">
        <v>187994.7</v>
      </c>
      <c r="L121" s="198">
        <v>140833.54999999999</v>
      </c>
      <c r="M121" s="198">
        <v>0</v>
      </c>
      <c r="N121" s="198">
        <v>134959.04999999999</v>
      </c>
      <c r="O121" s="198">
        <v>5874.5</v>
      </c>
      <c r="P121" s="198">
        <v>3058807</v>
      </c>
      <c r="Q121" s="198">
        <v>2849711.7</v>
      </c>
      <c r="R121" s="198">
        <v>2324422.4300000002</v>
      </c>
    </row>
    <row r="122" spans="1:18" x14ac:dyDescent="0.3">
      <c r="A122">
        <f t="shared" si="1"/>
        <v>114</v>
      </c>
      <c r="B122" s="195" t="s">
        <v>245</v>
      </c>
      <c r="C122" s="196" t="s">
        <v>246</v>
      </c>
      <c r="D122" s="196" t="s">
        <v>185</v>
      </c>
      <c r="E122" s="201" t="s">
        <v>199</v>
      </c>
      <c r="F122" s="202" t="s">
        <v>200</v>
      </c>
      <c r="G122" s="198">
        <v>523270</v>
      </c>
      <c r="H122" s="198">
        <v>523270</v>
      </c>
      <c r="I122" s="198">
        <v>439545.66</v>
      </c>
      <c r="J122" s="198">
        <v>0</v>
      </c>
      <c r="K122" s="198">
        <v>1383</v>
      </c>
      <c r="L122" s="198">
        <v>1383</v>
      </c>
      <c r="M122" s="198">
        <v>0</v>
      </c>
      <c r="N122" s="198">
        <v>0</v>
      </c>
      <c r="O122" s="198">
        <v>1383</v>
      </c>
      <c r="P122" s="198">
        <v>523270</v>
      </c>
      <c r="Q122" s="198">
        <v>524653</v>
      </c>
      <c r="R122" s="198">
        <v>440928.66</v>
      </c>
    </row>
    <row r="123" spans="1:18" x14ac:dyDescent="0.3">
      <c r="A123">
        <f t="shared" si="1"/>
        <v>115</v>
      </c>
      <c r="B123" s="195" t="s">
        <v>245</v>
      </c>
      <c r="C123" s="196" t="s">
        <v>246</v>
      </c>
      <c r="D123" s="196" t="s">
        <v>185</v>
      </c>
      <c r="E123" s="196" t="s">
        <v>241</v>
      </c>
      <c r="F123" s="200" t="s">
        <v>242</v>
      </c>
      <c r="G123" s="198">
        <v>46005</v>
      </c>
      <c r="H123" s="198">
        <v>46005</v>
      </c>
      <c r="I123" s="198">
        <v>45694.76</v>
      </c>
      <c r="J123" s="198">
        <v>0</v>
      </c>
      <c r="K123" s="198">
        <v>0</v>
      </c>
      <c r="L123" s="198">
        <v>0</v>
      </c>
      <c r="M123" s="198">
        <v>0</v>
      </c>
      <c r="N123" s="198">
        <v>0</v>
      </c>
      <c r="O123" s="198">
        <v>0</v>
      </c>
      <c r="P123" s="198">
        <v>46005</v>
      </c>
      <c r="Q123" s="198">
        <v>46005</v>
      </c>
      <c r="R123" s="198">
        <v>45694.76</v>
      </c>
    </row>
    <row r="124" spans="1:18" x14ac:dyDescent="0.3">
      <c r="A124">
        <f t="shared" si="1"/>
        <v>116</v>
      </c>
      <c r="B124" s="195" t="s">
        <v>245</v>
      </c>
      <c r="C124" s="196" t="s">
        <v>246</v>
      </c>
      <c r="D124" s="196" t="s">
        <v>185</v>
      </c>
      <c r="E124" s="201" t="s">
        <v>243</v>
      </c>
      <c r="F124" s="202" t="s">
        <v>244</v>
      </c>
      <c r="G124" s="198">
        <v>481410</v>
      </c>
      <c r="H124" s="198">
        <v>481410</v>
      </c>
      <c r="I124" s="198">
        <v>362445.53</v>
      </c>
      <c r="J124" s="198">
        <v>397090</v>
      </c>
      <c r="K124" s="198">
        <v>186611.7</v>
      </c>
      <c r="L124" s="198">
        <v>139450.54999999999</v>
      </c>
      <c r="M124" s="198">
        <v>0</v>
      </c>
      <c r="N124" s="198">
        <v>134959.04999999999</v>
      </c>
      <c r="O124" s="198">
        <v>4491.5</v>
      </c>
      <c r="P124" s="198">
        <v>878500</v>
      </c>
      <c r="Q124" s="198">
        <v>668021.69999999995</v>
      </c>
      <c r="R124" s="198">
        <v>501896.08</v>
      </c>
    </row>
    <row r="125" spans="1:18" x14ac:dyDescent="0.3">
      <c r="A125">
        <f t="shared" si="1"/>
        <v>117</v>
      </c>
      <c r="B125" s="195" t="s">
        <v>245</v>
      </c>
      <c r="C125" s="196" t="s">
        <v>246</v>
      </c>
      <c r="D125" s="196" t="s">
        <v>185</v>
      </c>
      <c r="E125" s="201" t="s">
        <v>201</v>
      </c>
      <c r="F125" s="202" t="s">
        <v>202</v>
      </c>
      <c r="G125" s="198">
        <v>804792</v>
      </c>
      <c r="H125" s="198">
        <v>804792</v>
      </c>
      <c r="I125" s="198">
        <v>753808.72</v>
      </c>
      <c r="J125" s="198">
        <v>0</v>
      </c>
      <c r="K125" s="198">
        <v>0</v>
      </c>
      <c r="L125" s="198">
        <v>0</v>
      </c>
      <c r="M125" s="198">
        <v>0</v>
      </c>
      <c r="N125" s="198">
        <v>0</v>
      </c>
      <c r="O125" s="198">
        <v>0</v>
      </c>
      <c r="P125" s="198">
        <v>804792</v>
      </c>
      <c r="Q125" s="198">
        <v>804792</v>
      </c>
      <c r="R125" s="198">
        <v>753808.72</v>
      </c>
    </row>
    <row r="126" spans="1:18" x14ac:dyDescent="0.3">
      <c r="A126">
        <f t="shared" si="1"/>
        <v>118</v>
      </c>
      <c r="B126" s="195" t="s">
        <v>245</v>
      </c>
      <c r="C126" s="196" t="s">
        <v>246</v>
      </c>
      <c r="D126" s="196" t="s">
        <v>185</v>
      </c>
      <c r="E126" s="201" t="s">
        <v>203</v>
      </c>
      <c r="F126" s="202" t="s">
        <v>204</v>
      </c>
      <c r="G126" s="198">
        <v>10160</v>
      </c>
      <c r="H126" s="198">
        <v>10160</v>
      </c>
      <c r="I126" s="198">
        <v>240</v>
      </c>
      <c r="J126" s="198">
        <v>0</v>
      </c>
      <c r="K126" s="198">
        <v>0</v>
      </c>
      <c r="L126" s="198">
        <v>0</v>
      </c>
      <c r="M126" s="198">
        <v>0</v>
      </c>
      <c r="N126" s="198">
        <v>0</v>
      </c>
      <c r="O126" s="198">
        <v>0</v>
      </c>
      <c r="P126" s="198">
        <v>10160</v>
      </c>
      <c r="Q126" s="198">
        <v>10160</v>
      </c>
      <c r="R126" s="198">
        <v>240</v>
      </c>
    </row>
    <row r="127" spans="1:18" x14ac:dyDescent="0.3">
      <c r="A127">
        <f t="shared" si="1"/>
        <v>119</v>
      </c>
      <c r="B127" s="195" t="s">
        <v>245</v>
      </c>
      <c r="C127" s="196" t="s">
        <v>246</v>
      </c>
      <c r="D127" s="196" t="s">
        <v>185</v>
      </c>
      <c r="E127" s="201" t="s">
        <v>205</v>
      </c>
      <c r="F127" s="202" t="s">
        <v>206</v>
      </c>
      <c r="G127" s="198">
        <v>781700</v>
      </c>
      <c r="H127" s="198">
        <v>781700</v>
      </c>
      <c r="I127" s="198">
        <v>571014.21</v>
      </c>
      <c r="J127" s="198">
        <v>0</v>
      </c>
      <c r="K127" s="198">
        <v>0</v>
      </c>
      <c r="L127" s="198">
        <v>0</v>
      </c>
      <c r="M127" s="198">
        <v>0</v>
      </c>
      <c r="N127" s="198">
        <v>0</v>
      </c>
      <c r="O127" s="198">
        <v>0</v>
      </c>
      <c r="P127" s="198">
        <v>781700</v>
      </c>
      <c r="Q127" s="198">
        <v>781700</v>
      </c>
      <c r="R127" s="198">
        <v>571014.21</v>
      </c>
    </row>
    <row r="128" spans="1:18" x14ac:dyDescent="0.3">
      <c r="A128">
        <f t="shared" si="1"/>
        <v>120</v>
      </c>
      <c r="B128" s="195" t="s">
        <v>245</v>
      </c>
      <c r="C128" s="196" t="s">
        <v>246</v>
      </c>
      <c r="D128" s="196" t="s">
        <v>185</v>
      </c>
      <c r="E128" s="201" t="s">
        <v>209</v>
      </c>
      <c r="F128" s="202" t="s">
        <v>210</v>
      </c>
      <c r="G128" s="198">
        <v>2800</v>
      </c>
      <c r="H128" s="198">
        <v>2800</v>
      </c>
      <c r="I128" s="198">
        <v>2776.6</v>
      </c>
      <c r="J128" s="198">
        <v>0</v>
      </c>
      <c r="K128" s="198">
        <v>0</v>
      </c>
      <c r="L128" s="198">
        <v>0</v>
      </c>
      <c r="M128" s="198">
        <v>0</v>
      </c>
      <c r="N128" s="198">
        <v>0</v>
      </c>
      <c r="O128" s="198">
        <v>0</v>
      </c>
      <c r="P128" s="198">
        <v>2800</v>
      </c>
      <c r="Q128" s="198">
        <v>2800</v>
      </c>
      <c r="R128" s="198">
        <v>2776.6</v>
      </c>
    </row>
    <row r="129" spans="1:18" x14ac:dyDescent="0.3">
      <c r="A129">
        <f t="shared" si="1"/>
        <v>121</v>
      </c>
      <c r="B129" s="195" t="s">
        <v>245</v>
      </c>
      <c r="C129" s="196" t="s">
        <v>246</v>
      </c>
      <c r="D129" s="196" t="s">
        <v>185</v>
      </c>
      <c r="E129" s="201" t="s">
        <v>211</v>
      </c>
      <c r="F129" s="202" t="s">
        <v>212</v>
      </c>
      <c r="G129" s="198">
        <v>302020</v>
      </c>
      <c r="H129" s="198">
        <v>302020</v>
      </c>
      <c r="I129" s="198">
        <v>272153.2</v>
      </c>
      <c r="J129" s="198">
        <v>0</v>
      </c>
      <c r="K129" s="198">
        <v>0</v>
      </c>
      <c r="L129" s="198">
        <v>0</v>
      </c>
      <c r="M129" s="198">
        <v>0</v>
      </c>
      <c r="N129" s="198">
        <v>0</v>
      </c>
      <c r="O129" s="198">
        <v>0</v>
      </c>
      <c r="P129" s="198">
        <v>302020</v>
      </c>
      <c r="Q129" s="198">
        <v>302020</v>
      </c>
      <c r="R129" s="198">
        <v>272153.2</v>
      </c>
    </row>
    <row r="130" spans="1:18" x14ac:dyDescent="0.3">
      <c r="A130">
        <f t="shared" si="1"/>
        <v>122</v>
      </c>
      <c r="B130" s="195" t="s">
        <v>245</v>
      </c>
      <c r="C130" s="196" t="s">
        <v>246</v>
      </c>
      <c r="D130" s="196" t="s">
        <v>185</v>
      </c>
      <c r="E130" s="201" t="s">
        <v>213</v>
      </c>
      <c r="F130" s="202" t="s">
        <v>214</v>
      </c>
      <c r="G130" s="198">
        <v>415780</v>
      </c>
      <c r="H130" s="198">
        <v>415780</v>
      </c>
      <c r="I130" s="198">
        <v>238503.21</v>
      </c>
      <c r="J130" s="198">
        <v>0</v>
      </c>
      <c r="K130" s="198">
        <v>0</v>
      </c>
      <c r="L130" s="198">
        <v>0</v>
      </c>
      <c r="M130" s="198">
        <v>0</v>
      </c>
      <c r="N130" s="198">
        <v>0</v>
      </c>
      <c r="O130" s="198">
        <v>0</v>
      </c>
      <c r="P130" s="198">
        <v>415780</v>
      </c>
      <c r="Q130" s="198">
        <v>415780</v>
      </c>
      <c r="R130" s="198">
        <v>238503.21</v>
      </c>
    </row>
    <row r="131" spans="1:18" ht="15.6" x14ac:dyDescent="0.3">
      <c r="A131">
        <f t="shared" si="1"/>
        <v>123</v>
      </c>
      <c r="B131" s="195" t="s">
        <v>245</v>
      </c>
      <c r="C131" s="196" t="s">
        <v>246</v>
      </c>
      <c r="D131" s="196" t="s">
        <v>185</v>
      </c>
      <c r="E131" s="201" t="s">
        <v>215</v>
      </c>
      <c r="F131" s="202" t="s">
        <v>216</v>
      </c>
      <c r="G131" s="198">
        <v>61100</v>
      </c>
      <c r="H131" s="198">
        <v>61100</v>
      </c>
      <c r="I131" s="198">
        <v>57581.2</v>
      </c>
      <c r="J131" s="198">
        <v>0</v>
      </c>
      <c r="K131" s="198">
        <v>0</v>
      </c>
      <c r="L131" s="198">
        <v>0</v>
      </c>
      <c r="M131" s="198">
        <v>0</v>
      </c>
      <c r="N131" s="198">
        <v>0</v>
      </c>
      <c r="O131" s="198">
        <v>0</v>
      </c>
      <c r="P131" s="198">
        <v>61100</v>
      </c>
      <c r="Q131" s="198">
        <v>61100</v>
      </c>
      <c r="R131" s="198">
        <v>57581.2</v>
      </c>
    </row>
    <row r="132" spans="1:18" ht="15.6" x14ac:dyDescent="0.3">
      <c r="A132">
        <f t="shared" si="1"/>
        <v>124</v>
      </c>
      <c r="B132" s="195" t="s">
        <v>245</v>
      </c>
      <c r="C132" s="196" t="s">
        <v>246</v>
      </c>
      <c r="D132" s="196" t="s">
        <v>185</v>
      </c>
      <c r="E132" s="201" t="s">
        <v>217</v>
      </c>
      <c r="F132" s="202" t="s">
        <v>218</v>
      </c>
      <c r="G132" s="198">
        <v>14380</v>
      </c>
      <c r="H132" s="198">
        <v>14380</v>
      </c>
      <c r="I132" s="198">
        <v>10840</v>
      </c>
      <c r="J132" s="198">
        <v>0</v>
      </c>
      <c r="K132" s="198">
        <v>0</v>
      </c>
      <c r="L132" s="198">
        <v>0</v>
      </c>
      <c r="M132" s="198">
        <v>0</v>
      </c>
      <c r="N132" s="198">
        <v>0</v>
      </c>
      <c r="O132" s="198">
        <v>0</v>
      </c>
      <c r="P132" s="198">
        <v>14380</v>
      </c>
      <c r="Q132" s="198">
        <v>14380</v>
      </c>
      <c r="R132" s="198">
        <v>10840</v>
      </c>
    </row>
    <row r="133" spans="1:18" ht="23.4" x14ac:dyDescent="0.3">
      <c r="A133">
        <f t="shared" si="1"/>
        <v>125</v>
      </c>
      <c r="B133" s="195" t="s">
        <v>245</v>
      </c>
      <c r="C133" s="196" t="s">
        <v>246</v>
      </c>
      <c r="D133" s="196" t="s">
        <v>185</v>
      </c>
      <c r="E133" s="201" t="s">
        <v>219</v>
      </c>
      <c r="F133" s="202" t="s">
        <v>220</v>
      </c>
      <c r="G133" s="198">
        <v>14380</v>
      </c>
      <c r="H133" s="198">
        <v>14380</v>
      </c>
      <c r="I133" s="198">
        <v>10840</v>
      </c>
      <c r="J133" s="198">
        <v>0</v>
      </c>
      <c r="K133" s="198">
        <v>0</v>
      </c>
      <c r="L133" s="198">
        <v>0</v>
      </c>
      <c r="M133" s="198">
        <v>0</v>
      </c>
      <c r="N133" s="198">
        <v>0</v>
      </c>
      <c r="O133" s="198">
        <v>0</v>
      </c>
      <c r="P133" s="198">
        <v>14380</v>
      </c>
      <c r="Q133" s="198">
        <v>14380</v>
      </c>
      <c r="R133" s="198">
        <v>10840</v>
      </c>
    </row>
    <row r="134" spans="1:18" x14ac:dyDescent="0.3">
      <c r="A134">
        <f t="shared" si="1"/>
        <v>126</v>
      </c>
      <c r="B134" s="195" t="s">
        <v>245</v>
      </c>
      <c r="C134" s="196" t="s">
        <v>246</v>
      </c>
      <c r="D134" s="196" t="s">
        <v>185</v>
      </c>
      <c r="E134" s="201" t="s">
        <v>225</v>
      </c>
      <c r="F134" s="202" t="s">
        <v>226</v>
      </c>
      <c r="G134" s="198">
        <v>3300</v>
      </c>
      <c r="H134" s="198">
        <v>3300</v>
      </c>
      <c r="I134" s="198">
        <v>1647.09</v>
      </c>
      <c r="J134" s="198">
        <v>0</v>
      </c>
      <c r="K134" s="198">
        <v>0</v>
      </c>
      <c r="L134" s="198">
        <v>0</v>
      </c>
      <c r="M134" s="198">
        <v>0</v>
      </c>
      <c r="N134" s="198">
        <v>0</v>
      </c>
      <c r="O134" s="198">
        <v>0</v>
      </c>
      <c r="P134" s="198">
        <v>3300</v>
      </c>
      <c r="Q134" s="198">
        <v>3300</v>
      </c>
      <c r="R134" s="198">
        <v>1647.09</v>
      </c>
    </row>
    <row r="135" spans="1:18" x14ac:dyDescent="0.3">
      <c r="A135">
        <f t="shared" si="1"/>
        <v>127</v>
      </c>
      <c r="B135" s="195" t="s">
        <v>245</v>
      </c>
      <c r="C135" s="196" t="s">
        <v>246</v>
      </c>
      <c r="D135" s="196" t="s">
        <v>185</v>
      </c>
      <c r="E135" s="201" t="s">
        <v>227</v>
      </c>
      <c r="F135" s="202" t="s">
        <v>414</v>
      </c>
      <c r="G135" s="198">
        <v>0</v>
      </c>
      <c r="H135" s="198">
        <v>0</v>
      </c>
      <c r="I135" s="198">
        <v>0</v>
      </c>
      <c r="J135" s="198">
        <v>101600</v>
      </c>
      <c r="K135" s="198">
        <v>101600</v>
      </c>
      <c r="L135" s="198">
        <v>98884</v>
      </c>
      <c r="M135" s="198">
        <v>98884</v>
      </c>
      <c r="N135" s="198">
        <v>0</v>
      </c>
      <c r="O135" s="198">
        <v>0</v>
      </c>
      <c r="P135" s="198">
        <v>101600</v>
      </c>
      <c r="Q135" s="198">
        <v>101600</v>
      </c>
      <c r="R135" s="198">
        <v>98884</v>
      </c>
    </row>
    <row r="136" spans="1:18" x14ac:dyDescent="0.3">
      <c r="A136">
        <f t="shared" si="1"/>
        <v>128</v>
      </c>
      <c r="B136" s="195" t="s">
        <v>245</v>
      </c>
      <c r="C136" s="196" t="s">
        <v>246</v>
      </c>
      <c r="D136" s="196" t="s">
        <v>185</v>
      </c>
      <c r="E136" s="201" t="s">
        <v>228</v>
      </c>
      <c r="F136" s="202" t="s">
        <v>229</v>
      </c>
      <c r="G136" s="198">
        <v>0</v>
      </c>
      <c r="H136" s="198">
        <v>0</v>
      </c>
      <c r="I136" s="198">
        <v>0</v>
      </c>
      <c r="J136" s="198">
        <v>101600</v>
      </c>
      <c r="K136" s="198">
        <v>101600</v>
      </c>
      <c r="L136" s="198">
        <v>98884</v>
      </c>
      <c r="M136" s="198">
        <v>98884</v>
      </c>
      <c r="N136" s="198">
        <v>0</v>
      </c>
      <c r="O136" s="198">
        <v>0</v>
      </c>
      <c r="P136" s="198">
        <v>101600</v>
      </c>
      <c r="Q136" s="198">
        <v>101600</v>
      </c>
      <c r="R136" s="198">
        <v>98884</v>
      </c>
    </row>
    <row r="137" spans="1:18" ht="15.6" x14ac:dyDescent="0.3">
      <c r="A137">
        <f t="shared" si="1"/>
        <v>129</v>
      </c>
      <c r="B137" s="195" t="s">
        <v>245</v>
      </c>
      <c r="C137" s="196" t="s">
        <v>246</v>
      </c>
      <c r="D137" s="196" t="s">
        <v>185</v>
      </c>
      <c r="E137" s="196" t="s">
        <v>230</v>
      </c>
      <c r="F137" s="200" t="s">
        <v>231</v>
      </c>
      <c r="G137" s="198">
        <v>0</v>
      </c>
      <c r="H137" s="198">
        <v>0</v>
      </c>
      <c r="I137" s="198">
        <v>0</v>
      </c>
      <c r="J137" s="198">
        <v>101600</v>
      </c>
      <c r="K137" s="198">
        <v>101600</v>
      </c>
      <c r="L137" s="198">
        <v>98884</v>
      </c>
      <c r="M137" s="198">
        <v>98884</v>
      </c>
      <c r="N137" s="198">
        <v>0</v>
      </c>
      <c r="O137" s="198">
        <v>0</v>
      </c>
      <c r="P137" s="198">
        <v>101600</v>
      </c>
      <c r="Q137" s="198">
        <v>101600</v>
      </c>
      <c r="R137" s="198">
        <v>98884</v>
      </c>
    </row>
    <row r="138" spans="1:18" ht="23.4" x14ac:dyDescent="0.3">
      <c r="A138">
        <f t="shared" ref="A138:A201" si="2">A137+1</f>
        <v>130</v>
      </c>
      <c r="B138" s="195" t="s">
        <v>247</v>
      </c>
      <c r="C138" s="196" t="s">
        <v>248</v>
      </c>
      <c r="D138" s="196" t="s">
        <v>185</v>
      </c>
      <c r="E138" s="196" t="s">
        <v>187</v>
      </c>
      <c r="F138" s="199" t="s">
        <v>415</v>
      </c>
      <c r="G138" s="198">
        <v>90356468.030000001</v>
      </c>
      <c r="H138" s="198">
        <v>90356468.030000001</v>
      </c>
      <c r="I138" s="198">
        <v>86753635.260000005</v>
      </c>
      <c r="J138" s="198">
        <v>2089649</v>
      </c>
      <c r="K138" s="198">
        <v>2633652.06</v>
      </c>
      <c r="L138" s="198">
        <v>2606318.56</v>
      </c>
      <c r="M138" s="198">
        <v>1852331</v>
      </c>
      <c r="N138" s="198">
        <v>268425.34000000003</v>
      </c>
      <c r="O138" s="198">
        <v>485562.22</v>
      </c>
      <c r="P138" s="198">
        <v>92446117.030000001</v>
      </c>
      <c r="Q138" s="198">
        <v>92990120.090000004</v>
      </c>
      <c r="R138" s="198">
        <v>89359953.819999993</v>
      </c>
    </row>
    <row r="139" spans="1:18" x14ac:dyDescent="0.3">
      <c r="A139">
        <f t="shared" si="2"/>
        <v>131</v>
      </c>
      <c r="B139" s="195" t="s">
        <v>247</v>
      </c>
      <c r="C139" s="196" t="s">
        <v>248</v>
      </c>
      <c r="D139" s="196" t="s">
        <v>185</v>
      </c>
      <c r="E139" s="196" t="s">
        <v>188</v>
      </c>
      <c r="F139" s="200" t="s">
        <v>413</v>
      </c>
      <c r="G139" s="198">
        <v>90356468.030000001</v>
      </c>
      <c r="H139" s="198">
        <v>90356468.030000001</v>
      </c>
      <c r="I139" s="198">
        <v>86753635.260000005</v>
      </c>
      <c r="J139" s="198">
        <v>218570</v>
      </c>
      <c r="K139" s="198">
        <v>652573.06000000006</v>
      </c>
      <c r="L139" s="198">
        <v>643987.56000000006</v>
      </c>
      <c r="M139" s="198">
        <v>0</v>
      </c>
      <c r="N139" s="198">
        <v>268425.34000000003</v>
      </c>
      <c r="O139" s="198">
        <v>375562.22</v>
      </c>
      <c r="P139" s="198">
        <v>90575038.030000001</v>
      </c>
      <c r="Q139" s="198">
        <v>91009041.090000004</v>
      </c>
      <c r="R139" s="198">
        <v>87397622.819999993</v>
      </c>
    </row>
    <row r="140" spans="1:18" x14ac:dyDescent="0.3">
      <c r="A140">
        <f t="shared" si="2"/>
        <v>132</v>
      </c>
      <c r="B140" s="195" t="s">
        <v>247</v>
      </c>
      <c r="C140" s="196" t="s">
        <v>248</v>
      </c>
      <c r="D140" s="196" t="s">
        <v>185</v>
      </c>
      <c r="E140" s="201" t="s">
        <v>189</v>
      </c>
      <c r="F140" s="202" t="s">
        <v>190</v>
      </c>
      <c r="G140" s="198">
        <v>72784609</v>
      </c>
      <c r="H140" s="198">
        <v>72784609</v>
      </c>
      <c r="I140" s="198">
        <v>70486059.950000003</v>
      </c>
      <c r="J140" s="198">
        <v>0</v>
      </c>
      <c r="K140" s="198">
        <v>0</v>
      </c>
      <c r="L140" s="198">
        <v>0</v>
      </c>
      <c r="M140" s="198">
        <v>0</v>
      </c>
      <c r="N140" s="198">
        <v>0</v>
      </c>
      <c r="O140" s="198">
        <v>0</v>
      </c>
      <c r="P140" s="198">
        <v>72784609</v>
      </c>
      <c r="Q140" s="198">
        <v>72784609</v>
      </c>
      <c r="R140" s="198">
        <v>70486059.950000003</v>
      </c>
    </row>
    <row r="141" spans="1:18" x14ac:dyDescent="0.3">
      <c r="A141">
        <f t="shared" si="2"/>
        <v>133</v>
      </c>
      <c r="B141" s="195" t="s">
        <v>247</v>
      </c>
      <c r="C141" s="196" t="s">
        <v>248</v>
      </c>
      <c r="D141" s="196" t="s">
        <v>185</v>
      </c>
      <c r="E141" s="196" t="s">
        <v>191</v>
      </c>
      <c r="F141" s="197" t="s">
        <v>192</v>
      </c>
      <c r="G141" s="198">
        <v>59522322</v>
      </c>
      <c r="H141" s="198">
        <v>59522322</v>
      </c>
      <c r="I141" s="198">
        <v>57664922.030000001</v>
      </c>
      <c r="J141" s="198">
        <v>0</v>
      </c>
      <c r="K141" s="198">
        <v>0</v>
      </c>
      <c r="L141" s="198">
        <v>0</v>
      </c>
      <c r="M141" s="198">
        <v>0</v>
      </c>
      <c r="N141" s="198">
        <v>0</v>
      </c>
      <c r="O141" s="198">
        <v>0</v>
      </c>
      <c r="P141" s="198">
        <v>59522322</v>
      </c>
      <c r="Q141" s="198">
        <v>59522322</v>
      </c>
      <c r="R141" s="198">
        <v>57664922.030000001</v>
      </c>
    </row>
    <row r="142" spans="1:18" x14ac:dyDescent="0.3">
      <c r="A142">
        <f t="shared" si="2"/>
        <v>134</v>
      </c>
      <c r="B142" s="195" t="s">
        <v>247</v>
      </c>
      <c r="C142" s="196" t="s">
        <v>248</v>
      </c>
      <c r="D142" s="196" t="s">
        <v>185</v>
      </c>
      <c r="E142" s="196" t="s">
        <v>193</v>
      </c>
      <c r="F142" s="199" t="s">
        <v>194</v>
      </c>
      <c r="G142" s="198">
        <v>59522322</v>
      </c>
      <c r="H142" s="198">
        <v>59522322</v>
      </c>
      <c r="I142" s="198">
        <v>57664922.030000001</v>
      </c>
      <c r="J142" s="198">
        <v>0</v>
      </c>
      <c r="K142" s="198">
        <v>0</v>
      </c>
      <c r="L142" s="198">
        <v>0</v>
      </c>
      <c r="M142" s="198">
        <v>0</v>
      </c>
      <c r="N142" s="198">
        <v>0</v>
      </c>
      <c r="O142" s="198">
        <v>0</v>
      </c>
      <c r="P142" s="198">
        <v>59522322</v>
      </c>
      <c r="Q142" s="198">
        <v>59522322</v>
      </c>
      <c r="R142" s="198">
        <v>57664922.030000001</v>
      </c>
    </row>
    <row r="143" spans="1:18" x14ac:dyDescent="0.3">
      <c r="A143">
        <f t="shared" si="2"/>
        <v>135</v>
      </c>
      <c r="B143" s="195" t="s">
        <v>247</v>
      </c>
      <c r="C143" s="196" t="s">
        <v>248</v>
      </c>
      <c r="D143" s="196" t="s">
        <v>185</v>
      </c>
      <c r="E143" s="196" t="s">
        <v>195</v>
      </c>
      <c r="F143" s="200" t="s">
        <v>196</v>
      </c>
      <c r="G143" s="198">
        <v>13262287</v>
      </c>
      <c r="H143" s="198">
        <v>13262287</v>
      </c>
      <c r="I143" s="198">
        <v>12821137.92</v>
      </c>
      <c r="J143" s="198">
        <v>0</v>
      </c>
      <c r="K143" s="198">
        <v>0</v>
      </c>
      <c r="L143" s="198">
        <v>0</v>
      </c>
      <c r="M143" s="198">
        <v>0</v>
      </c>
      <c r="N143" s="198">
        <v>0</v>
      </c>
      <c r="O143" s="198">
        <v>0</v>
      </c>
      <c r="P143" s="198">
        <v>13262287</v>
      </c>
      <c r="Q143" s="198">
        <v>13262287</v>
      </c>
      <c r="R143" s="198">
        <v>12821137.92</v>
      </c>
    </row>
    <row r="144" spans="1:18" x14ac:dyDescent="0.3">
      <c r="A144">
        <f t="shared" si="2"/>
        <v>136</v>
      </c>
      <c r="B144" s="195" t="s">
        <v>247</v>
      </c>
      <c r="C144" s="196" t="s">
        <v>248</v>
      </c>
      <c r="D144" s="196" t="s">
        <v>185</v>
      </c>
      <c r="E144" s="201" t="s">
        <v>197</v>
      </c>
      <c r="F144" s="202" t="s">
        <v>198</v>
      </c>
      <c r="G144" s="198">
        <v>17372029.030000001</v>
      </c>
      <c r="H144" s="198">
        <v>17372029.030000001</v>
      </c>
      <c r="I144" s="198">
        <v>16078662.529999999</v>
      </c>
      <c r="J144" s="198">
        <v>218570</v>
      </c>
      <c r="K144" s="198">
        <v>652573.06000000006</v>
      </c>
      <c r="L144" s="198">
        <v>643987.56000000006</v>
      </c>
      <c r="M144" s="198">
        <v>0</v>
      </c>
      <c r="N144" s="198">
        <v>268425.34000000003</v>
      </c>
      <c r="O144" s="198">
        <v>375562.22</v>
      </c>
      <c r="P144" s="198">
        <v>17590599.030000001</v>
      </c>
      <c r="Q144" s="198">
        <v>18024602.09</v>
      </c>
      <c r="R144" s="198">
        <v>16722650.09</v>
      </c>
    </row>
    <row r="145" spans="1:18" x14ac:dyDescent="0.3">
      <c r="A145">
        <f t="shared" si="2"/>
        <v>137</v>
      </c>
      <c r="B145" s="195" t="s">
        <v>247</v>
      </c>
      <c r="C145" s="196" t="s">
        <v>248</v>
      </c>
      <c r="D145" s="196" t="s">
        <v>185</v>
      </c>
      <c r="E145" s="201" t="s">
        <v>199</v>
      </c>
      <c r="F145" s="202" t="s">
        <v>200</v>
      </c>
      <c r="G145" s="198">
        <v>4076523.59</v>
      </c>
      <c r="H145" s="198">
        <v>4076523.59</v>
      </c>
      <c r="I145" s="198">
        <v>3811294.5</v>
      </c>
      <c r="J145" s="198">
        <v>13400</v>
      </c>
      <c r="K145" s="198">
        <v>212323.72</v>
      </c>
      <c r="L145" s="198">
        <v>212323.72</v>
      </c>
      <c r="M145" s="198">
        <v>0</v>
      </c>
      <c r="N145" s="198">
        <v>24021.59</v>
      </c>
      <c r="O145" s="198">
        <v>188302.13</v>
      </c>
      <c r="P145" s="198">
        <v>4089923.59</v>
      </c>
      <c r="Q145" s="198">
        <v>4288847.3099999996</v>
      </c>
      <c r="R145" s="198">
        <v>4023618.22</v>
      </c>
    </row>
    <row r="146" spans="1:18" x14ac:dyDescent="0.3">
      <c r="A146">
        <f t="shared" si="2"/>
        <v>138</v>
      </c>
      <c r="B146" s="195" t="s">
        <v>247</v>
      </c>
      <c r="C146" s="196" t="s">
        <v>248</v>
      </c>
      <c r="D146" s="196" t="s">
        <v>185</v>
      </c>
      <c r="E146" s="201" t="s">
        <v>241</v>
      </c>
      <c r="F146" s="202" t="s">
        <v>242</v>
      </c>
      <c r="G146" s="198">
        <v>74235</v>
      </c>
      <c r="H146" s="198">
        <v>74235</v>
      </c>
      <c r="I146" s="198">
        <v>72731.740000000005</v>
      </c>
      <c r="J146" s="198">
        <v>0</v>
      </c>
      <c r="K146" s="198">
        <v>0</v>
      </c>
      <c r="L146" s="198">
        <v>0</v>
      </c>
      <c r="M146" s="198">
        <v>0</v>
      </c>
      <c r="N146" s="198">
        <v>0</v>
      </c>
      <c r="O146" s="198">
        <v>0</v>
      </c>
      <c r="P146" s="198">
        <v>74235</v>
      </c>
      <c r="Q146" s="198">
        <v>74235</v>
      </c>
      <c r="R146" s="198">
        <v>72731.740000000005</v>
      </c>
    </row>
    <row r="147" spans="1:18" x14ac:dyDescent="0.3">
      <c r="A147">
        <f t="shared" si="2"/>
        <v>139</v>
      </c>
      <c r="B147" s="195" t="s">
        <v>247</v>
      </c>
      <c r="C147" s="196" t="s">
        <v>248</v>
      </c>
      <c r="D147" s="196" t="s">
        <v>185</v>
      </c>
      <c r="E147" s="196" t="s">
        <v>243</v>
      </c>
      <c r="F147" s="200" t="s">
        <v>244</v>
      </c>
      <c r="G147" s="198">
        <v>2646860</v>
      </c>
      <c r="H147" s="198">
        <v>2646860</v>
      </c>
      <c r="I147" s="198">
        <v>2437179.9500000002</v>
      </c>
      <c r="J147" s="198">
        <v>204570</v>
      </c>
      <c r="K147" s="198">
        <v>438972.34</v>
      </c>
      <c r="L147" s="198">
        <v>430386.84</v>
      </c>
      <c r="M147" s="198">
        <v>0</v>
      </c>
      <c r="N147" s="198">
        <v>243126.75</v>
      </c>
      <c r="O147" s="198">
        <v>187260.09</v>
      </c>
      <c r="P147" s="198">
        <v>2851430</v>
      </c>
      <c r="Q147" s="198">
        <v>3085832.34</v>
      </c>
      <c r="R147" s="198">
        <v>2867566.79</v>
      </c>
    </row>
    <row r="148" spans="1:18" x14ac:dyDescent="0.3">
      <c r="A148">
        <f t="shared" si="2"/>
        <v>140</v>
      </c>
      <c r="B148" s="195" t="s">
        <v>247</v>
      </c>
      <c r="C148" s="196" t="s">
        <v>248</v>
      </c>
      <c r="D148" s="196" t="s">
        <v>185</v>
      </c>
      <c r="E148" s="201" t="s">
        <v>201</v>
      </c>
      <c r="F148" s="202" t="s">
        <v>202</v>
      </c>
      <c r="G148" s="198">
        <v>2936694.44</v>
      </c>
      <c r="H148" s="198">
        <v>2936694.44</v>
      </c>
      <c r="I148" s="198">
        <v>2640137.46</v>
      </c>
      <c r="J148" s="198">
        <v>500</v>
      </c>
      <c r="K148" s="198">
        <v>950</v>
      </c>
      <c r="L148" s="198">
        <v>950</v>
      </c>
      <c r="M148" s="198">
        <v>0</v>
      </c>
      <c r="N148" s="198">
        <v>950</v>
      </c>
      <c r="O148" s="198">
        <v>0</v>
      </c>
      <c r="P148" s="198">
        <v>2937194.44</v>
      </c>
      <c r="Q148" s="198">
        <v>2937644.44</v>
      </c>
      <c r="R148" s="198">
        <v>2641087.46</v>
      </c>
    </row>
    <row r="149" spans="1:18" x14ac:dyDescent="0.3">
      <c r="A149">
        <f t="shared" si="2"/>
        <v>141</v>
      </c>
      <c r="B149" s="195" t="s">
        <v>247</v>
      </c>
      <c r="C149" s="196" t="s">
        <v>248</v>
      </c>
      <c r="D149" s="196" t="s">
        <v>185</v>
      </c>
      <c r="E149" s="201" t="s">
        <v>205</v>
      </c>
      <c r="F149" s="202" t="s">
        <v>206</v>
      </c>
      <c r="G149" s="198">
        <v>7594266</v>
      </c>
      <c r="H149" s="198">
        <v>7594266</v>
      </c>
      <c r="I149" s="198">
        <v>7081754.8799999999</v>
      </c>
      <c r="J149" s="198">
        <v>100</v>
      </c>
      <c r="K149" s="198">
        <v>327</v>
      </c>
      <c r="L149" s="198">
        <v>327</v>
      </c>
      <c r="M149" s="198">
        <v>0</v>
      </c>
      <c r="N149" s="198">
        <v>327</v>
      </c>
      <c r="O149" s="198">
        <v>0</v>
      </c>
      <c r="P149" s="198">
        <v>7594366</v>
      </c>
      <c r="Q149" s="198">
        <v>7594593</v>
      </c>
      <c r="R149" s="198">
        <v>7082081.8799999999</v>
      </c>
    </row>
    <row r="150" spans="1:18" x14ac:dyDescent="0.3">
      <c r="A150">
        <f t="shared" si="2"/>
        <v>142</v>
      </c>
      <c r="B150" s="195" t="s">
        <v>247</v>
      </c>
      <c r="C150" s="196" t="s">
        <v>248</v>
      </c>
      <c r="D150" s="196" t="s">
        <v>185</v>
      </c>
      <c r="E150" s="201" t="s">
        <v>207</v>
      </c>
      <c r="F150" s="202" t="s">
        <v>208</v>
      </c>
      <c r="G150" s="198">
        <v>963330</v>
      </c>
      <c r="H150" s="198">
        <v>963330</v>
      </c>
      <c r="I150" s="198">
        <v>957625.84</v>
      </c>
      <c r="J150" s="198">
        <v>0</v>
      </c>
      <c r="K150" s="198">
        <v>0</v>
      </c>
      <c r="L150" s="198">
        <v>0</v>
      </c>
      <c r="M150" s="198">
        <v>0</v>
      </c>
      <c r="N150" s="198">
        <v>0</v>
      </c>
      <c r="O150" s="198">
        <v>0</v>
      </c>
      <c r="P150" s="198">
        <v>963330</v>
      </c>
      <c r="Q150" s="198">
        <v>963330</v>
      </c>
      <c r="R150" s="198">
        <v>957625.84</v>
      </c>
    </row>
    <row r="151" spans="1:18" x14ac:dyDescent="0.3">
      <c r="A151">
        <f t="shared" si="2"/>
        <v>143</v>
      </c>
      <c r="B151" s="195" t="s">
        <v>247</v>
      </c>
      <c r="C151" s="196" t="s">
        <v>248</v>
      </c>
      <c r="D151" s="196" t="s">
        <v>185</v>
      </c>
      <c r="E151" s="201" t="s">
        <v>209</v>
      </c>
      <c r="F151" s="202" t="s">
        <v>210</v>
      </c>
      <c r="G151" s="198">
        <v>82510</v>
      </c>
      <c r="H151" s="198">
        <v>82510</v>
      </c>
      <c r="I151" s="198">
        <v>55687</v>
      </c>
      <c r="J151" s="198">
        <v>0</v>
      </c>
      <c r="K151" s="198">
        <v>0</v>
      </c>
      <c r="L151" s="198">
        <v>0</v>
      </c>
      <c r="M151" s="198">
        <v>0</v>
      </c>
      <c r="N151" s="198">
        <v>0</v>
      </c>
      <c r="O151" s="198">
        <v>0</v>
      </c>
      <c r="P151" s="198">
        <v>82510</v>
      </c>
      <c r="Q151" s="198">
        <v>82510</v>
      </c>
      <c r="R151" s="198">
        <v>55687</v>
      </c>
    </row>
    <row r="152" spans="1:18" x14ac:dyDescent="0.3">
      <c r="A152">
        <f t="shared" si="2"/>
        <v>144</v>
      </c>
      <c r="B152" s="195" t="s">
        <v>247</v>
      </c>
      <c r="C152" s="196" t="s">
        <v>248</v>
      </c>
      <c r="D152" s="196" t="s">
        <v>185</v>
      </c>
      <c r="E152" s="201" t="s">
        <v>211</v>
      </c>
      <c r="F152" s="202" t="s">
        <v>212</v>
      </c>
      <c r="G152" s="198">
        <v>1455840</v>
      </c>
      <c r="H152" s="198">
        <v>1455840</v>
      </c>
      <c r="I152" s="198">
        <v>1283347.2</v>
      </c>
      <c r="J152" s="198">
        <v>0</v>
      </c>
      <c r="K152" s="198">
        <v>0</v>
      </c>
      <c r="L152" s="198">
        <v>0</v>
      </c>
      <c r="M152" s="198">
        <v>0</v>
      </c>
      <c r="N152" s="198">
        <v>0</v>
      </c>
      <c r="O152" s="198">
        <v>0</v>
      </c>
      <c r="P152" s="198">
        <v>1455840</v>
      </c>
      <c r="Q152" s="198">
        <v>1455840</v>
      </c>
      <c r="R152" s="198">
        <v>1283347.2</v>
      </c>
    </row>
    <row r="153" spans="1:18" x14ac:dyDescent="0.3">
      <c r="A153">
        <f t="shared" si="2"/>
        <v>145</v>
      </c>
      <c r="B153" s="195" t="s">
        <v>247</v>
      </c>
      <c r="C153" s="196" t="s">
        <v>248</v>
      </c>
      <c r="D153" s="196" t="s">
        <v>185</v>
      </c>
      <c r="E153" s="201" t="s">
        <v>213</v>
      </c>
      <c r="F153" s="202" t="s">
        <v>214</v>
      </c>
      <c r="G153" s="198">
        <v>1233481</v>
      </c>
      <c r="H153" s="198">
        <v>1233481</v>
      </c>
      <c r="I153" s="198">
        <v>1030892.68</v>
      </c>
      <c r="J153" s="198">
        <v>0</v>
      </c>
      <c r="K153" s="198">
        <v>0</v>
      </c>
      <c r="L153" s="198">
        <v>0</v>
      </c>
      <c r="M153" s="198">
        <v>0</v>
      </c>
      <c r="N153" s="198">
        <v>0</v>
      </c>
      <c r="O153" s="198">
        <v>0</v>
      </c>
      <c r="P153" s="198">
        <v>1233481</v>
      </c>
      <c r="Q153" s="198">
        <v>1233481</v>
      </c>
      <c r="R153" s="198">
        <v>1030892.68</v>
      </c>
    </row>
    <row r="154" spans="1:18" ht="15.6" x14ac:dyDescent="0.3">
      <c r="A154">
        <f t="shared" si="2"/>
        <v>146</v>
      </c>
      <c r="B154" s="195" t="s">
        <v>247</v>
      </c>
      <c r="C154" s="196" t="s">
        <v>248</v>
      </c>
      <c r="D154" s="196" t="s">
        <v>185</v>
      </c>
      <c r="E154" s="201" t="s">
        <v>215</v>
      </c>
      <c r="F154" s="202" t="s">
        <v>216</v>
      </c>
      <c r="G154" s="198">
        <v>3859105</v>
      </c>
      <c r="H154" s="198">
        <v>3859105</v>
      </c>
      <c r="I154" s="198">
        <v>3754202.16</v>
      </c>
      <c r="J154" s="198">
        <v>100</v>
      </c>
      <c r="K154" s="198">
        <v>327</v>
      </c>
      <c r="L154" s="198">
        <v>327</v>
      </c>
      <c r="M154" s="198">
        <v>0</v>
      </c>
      <c r="N154" s="198">
        <v>327</v>
      </c>
      <c r="O154" s="198">
        <v>0</v>
      </c>
      <c r="P154" s="198">
        <v>3859205</v>
      </c>
      <c r="Q154" s="198">
        <v>3859432</v>
      </c>
      <c r="R154" s="198">
        <v>3754529.16</v>
      </c>
    </row>
    <row r="155" spans="1:18" ht="15.6" x14ac:dyDescent="0.3">
      <c r="A155">
        <f t="shared" si="2"/>
        <v>147</v>
      </c>
      <c r="B155" s="195" t="s">
        <v>247</v>
      </c>
      <c r="C155" s="196" t="s">
        <v>248</v>
      </c>
      <c r="D155" s="196" t="s">
        <v>185</v>
      </c>
      <c r="E155" s="201" t="s">
        <v>217</v>
      </c>
      <c r="F155" s="202" t="s">
        <v>218</v>
      </c>
      <c r="G155" s="198">
        <v>43450</v>
      </c>
      <c r="H155" s="198">
        <v>43450</v>
      </c>
      <c r="I155" s="198">
        <v>35564</v>
      </c>
      <c r="J155" s="198">
        <v>0</v>
      </c>
      <c r="K155" s="198">
        <v>0</v>
      </c>
      <c r="L155" s="198">
        <v>0</v>
      </c>
      <c r="M155" s="198">
        <v>0</v>
      </c>
      <c r="N155" s="198">
        <v>0</v>
      </c>
      <c r="O155" s="198">
        <v>0</v>
      </c>
      <c r="P155" s="198">
        <v>43450</v>
      </c>
      <c r="Q155" s="198">
        <v>43450</v>
      </c>
      <c r="R155" s="198">
        <v>35564</v>
      </c>
    </row>
    <row r="156" spans="1:18" x14ac:dyDescent="0.3">
      <c r="A156">
        <f t="shared" si="2"/>
        <v>148</v>
      </c>
      <c r="B156" s="195"/>
      <c r="C156" s="196"/>
      <c r="D156" s="196"/>
      <c r="E156" s="196"/>
      <c r="F156" s="200"/>
      <c r="G156" s="198"/>
      <c r="H156" s="198"/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</row>
    <row r="157" spans="1:18" ht="23.4" x14ac:dyDescent="0.3">
      <c r="A157">
        <f t="shared" si="2"/>
        <v>149</v>
      </c>
      <c r="B157" s="195" t="s">
        <v>484</v>
      </c>
      <c r="C157" s="196"/>
      <c r="D157" s="196"/>
      <c r="E157" s="196"/>
      <c r="F157" s="197"/>
      <c r="G157" s="198" t="s">
        <v>185</v>
      </c>
      <c r="H157" s="198" t="s">
        <v>185</v>
      </c>
      <c r="I157" s="198" t="s">
        <v>458</v>
      </c>
      <c r="J157" s="198"/>
      <c r="K157" s="198" t="s">
        <v>185</v>
      </c>
      <c r="L157" s="198" t="s">
        <v>185</v>
      </c>
      <c r="M157" s="198" t="s">
        <v>185</v>
      </c>
      <c r="N157" s="198" t="s">
        <v>185</v>
      </c>
      <c r="O157" s="198" t="s">
        <v>185</v>
      </c>
      <c r="P157" s="198" t="s">
        <v>185</v>
      </c>
      <c r="Q157" s="198" t="s">
        <v>462</v>
      </c>
      <c r="R157" s="198"/>
    </row>
    <row r="158" spans="1:18" x14ac:dyDescent="0.3">
      <c r="A158">
        <f t="shared" si="2"/>
        <v>150</v>
      </c>
      <c r="B158" s="195" t="s">
        <v>406</v>
      </c>
      <c r="C158" s="196" t="s">
        <v>407</v>
      </c>
      <c r="D158" s="196">
        <v>3</v>
      </c>
      <c r="E158" s="196">
        <v>4</v>
      </c>
      <c r="F158" s="199">
        <v>5</v>
      </c>
      <c r="G158" s="198">
        <v>6</v>
      </c>
      <c r="H158" s="198">
        <v>7</v>
      </c>
      <c r="I158" s="198">
        <v>8</v>
      </c>
      <c r="J158" s="198">
        <v>9</v>
      </c>
      <c r="K158" s="198">
        <v>10</v>
      </c>
      <c r="L158" s="198">
        <v>11</v>
      </c>
      <c r="M158" s="198">
        <v>12</v>
      </c>
      <c r="N158" s="198" t="s">
        <v>408</v>
      </c>
      <c r="O158" s="198" t="s">
        <v>409</v>
      </c>
      <c r="P158" s="198" t="s">
        <v>410</v>
      </c>
      <c r="Q158" s="198" t="s">
        <v>411</v>
      </c>
      <c r="R158" s="198" t="s">
        <v>412</v>
      </c>
    </row>
    <row r="159" spans="1:18" ht="23.4" x14ac:dyDescent="0.3">
      <c r="A159">
        <f t="shared" si="2"/>
        <v>151</v>
      </c>
      <c r="B159" s="195" t="s">
        <v>247</v>
      </c>
      <c r="C159" s="196" t="s">
        <v>248</v>
      </c>
      <c r="D159" s="196" t="s">
        <v>185</v>
      </c>
      <c r="E159" s="196" t="s">
        <v>219</v>
      </c>
      <c r="F159" s="200" t="s">
        <v>220</v>
      </c>
      <c r="G159" s="198">
        <v>43450</v>
      </c>
      <c r="H159" s="198">
        <v>43450</v>
      </c>
      <c r="I159" s="198">
        <v>35564</v>
      </c>
      <c r="J159" s="198">
        <v>0</v>
      </c>
      <c r="K159" s="198">
        <v>0</v>
      </c>
      <c r="L159" s="198">
        <v>0</v>
      </c>
      <c r="M159" s="198">
        <v>0</v>
      </c>
      <c r="N159" s="198">
        <v>0</v>
      </c>
      <c r="O159" s="198">
        <v>0</v>
      </c>
      <c r="P159" s="198">
        <v>43450</v>
      </c>
      <c r="Q159" s="198">
        <v>43450</v>
      </c>
      <c r="R159" s="198">
        <v>35564</v>
      </c>
    </row>
    <row r="160" spans="1:18" x14ac:dyDescent="0.3">
      <c r="A160">
        <f t="shared" si="2"/>
        <v>152</v>
      </c>
      <c r="B160" s="195" t="s">
        <v>247</v>
      </c>
      <c r="C160" s="196" t="s">
        <v>248</v>
      </c>
      <c r="D160" s="196" t="s">
        <v>185</v>
      </c>
      <c r="E160" s="201" t="s">
        <v>225</v>
      </c>
      <c r="F160" s="202" t="s">
        <v>226</v>
      </c>
      <c r="G160" s="198">
        <v>199830</v>
      </c>
      <c r="H160" s="198">
        <v>199830</v>
      </c>
      <c r="I160" s="198">
        <v>188912.78</v>
      </c>
      <c r="J160" s="198">
        <v>0</v>
      </c>
      <c r="K160" s="198">
        <v>0</v>
      </c>
      <c r="L160" s="198">
        <v>0</v>
      </c>
      <c r="M160" s="198">
        <v>0</v>
      </c>
      <c r="N160" s="198">
        <v>0</v>
      </c>
      <c r="O160" s="198">
        <v>0</v>
      </c>
      <c r="P160" s="198">
        <v>199830</v>
      </c>
      <c r="Q160" s="198">
        <v>199830</v>
      </c>
      <c r="R160" s="198">
        <v>188912.78</v>
      </c>
    </row>
    <row r="161" spans="1:18" x14ac:dyDescent="0.3">
      <c r="A161">
        <f t="shared" si="2"/>
        <v>153</v>
      </c>
      <c r="B161" s="195" t="s">
        <v>247</v>
      </c>
      <c r="C161" s="196" t="s">
        <v>248</v>
      </c>
      <c r="D161" s="196" t="s">
        <v>185</v>
      </c>
      <c r="E161" s="201" t="s">
        <v>227</v>
      </c>
      <c r="F161" s="202" t="s">
        <v>414</v>
      </c>
      <c r="G161" s="198">
        <v>0</v>
      </c>
      <c r="H161" s="198">
        <v>0</v>
      </c>
      <c r="I161" s="198">
        <v>0</v>
      </c>
      <c r="J161" s="198">
        <v>1871079</v>
      </c>
      <c r="K161" s="198">
        <v>1981079</v>
      </c>
      <c r="L161" s="198">
        <v>1962331</v>
      </c>
      <c r="M161" s="198">
        <v>1852331</v>
      </c>
      <c r="N161" s="198">
        <v>0</v>
      </c>
      <c r="O161" s="198">
        <v>110000</v>
      </c>
      <c r="P161" s="198">
        <v>1871079</v>
      </c>
      <c r="Q161" s="198">
        <v>1981079</v>
      </c>
      <c r="R161" s="198">
        <v>1962331</v>
      </c>
    </row>
    <row r="162" spans="1:18" x14ac:dyDescent="0.3">
      <c r="A162">
        <f t="shared" si="2"/>
        <v>154</v>
      </c>
      <c r="B162" s="195" t="s">
        <v>247</v>
      </c>
      <c r="C162" s="196" t="s">
        <v>248</v>
      </c>
      <c r="D162" s="196" t="s">
        <v>185</v>
      </c>
      <c r="E162" s="201" t="s">
        <v>228</v>
      </c>
      <c r="F162" s="202" t="s">
        <v>229</v>
      </c>
      <c r="G162" s="198">
        <v>0</v>
      </c>
      <c r="H162" s="198">
        <v>0</v>
      </c>
      <c r="I162" s="198">
        <v>0</v>
      </c>
      <c r="J162" s="198">
        <v>1871079</v>
      </c>
      <c r="K162" s="198">
        <v>1981079</v>
      </c>
      <c r="L162" s="198">
        <v>1962331</v>
      </c>
      <c r="M162" s="198">
        <v>1852331</v>
      </c>
      <c r="N162" s="198">
        <v>0</v>
      </c>
      <c r="O162" s="198">
        <v>110000</v>
      </c>
      <c r="P162" s="198">
        <v>1871079</v>
      </c>
      <c r="Q162" s="198">
        <v>1981079</v>
      </c>
      <c r="R162" s="198">
        <v>1962331</v>
      </c>
    </row>
    <row r="163" spans="1:18" ht="15.6" x14ac:dyDescent="0.3">
      <c r="A163">
        <f t="shared" si="2"/>
        <v>155</v>
      </c>
      <c r="B163" s="195" t="s">
        <v>247</v>
      </c>
      <c r="C163" s="196" t="s">
        <v>248</v>
      </c>
      <c r="D163" s="196" t="s">
        <v>185</v>
      </c>
      <c r="E163" s="196" t="s">
        <v>230</v>
      </c>
      <c r="F163" s="200" t="s">
        <v>231</v>
      </c>
      <c r="G163" s="198">
        <v>0</v>
      </c>
      <c r="H163" s="198">
        <v>0</v>
      </c>
      <c r="I163" s="198">
        <v>0</v>
      </c>
      <c r="J163" s="198">
        <v>1871079</v>
      </c>
      <c r="K163" s="198">
        <v>1981079</v>
      </c>
      <c r="L163" s="198">
        <v>1962331</v>
      </c>
      <c r="M163" s="198">
        <v>1852331</v>
      </c>
      <c r="N163" s="198">
        <v>0</v>
      </c>
      <c r="O163" s="198">
        <v>110000</v>
      </c>
      <c r="P163" s="198">
        <v>1871079</v>
      </c>
      <c r="Q163" s="198">
        <v>1981079</v>
      </c>
      <c r="R163" s="198">
        <v>1962331</v>
      </c>
    </row>
    <row r="164" spans="1:18" ht="23.4" x14ac:dyDescent="0.3">
      <c r="A164">
        <f t="shared" si="2"/>
        <v>156</v>
      </c>
      <c r="B164" s="195" t="s">
        <v>249</v>
      </c>
      <c r="C164" s="196" t="s">
        <v>250</v>
      </c>
      <c r="D164" s="196" t="s">
        <v>185</v>
      </c>
      <c r="E164" s="201" t="s">
        <v>187</v>
      </c>
      <c r="F164" s="202" t="s">
        <v>394</v>
      </c>
      <c r="G164" s="198">
        <v>2149751</v>
      </c>
      <c r="H164" s="198">
        <v>2149751</v>
      </c>
      <c r="I164" s="198">
        <v>1877202.93</v>
      </c>
      <c r="J164" s="198">
        <v>0</v>
      </c>
      <c r="K164" s="198">
        <v>0</v>
      </c>
      <c r="L164" s="198">
        <v>0</v>
      </c>
      <c r="M164" s="198">
        <v>0</v>
      </c>
      <c r="N164" s="198">
        <v>0</v>
      </c>
      <c r="O164" s="198">
        <v>0</v>
      </c>
      <c r="P164" s="198">
        <v>2149751</v>
      </c>
      <c r="Q164" s="198">
        <v>2149751</v>
      </c>
      <c r="R164" s="198">
        <v>1877202.93</v>
      </c>
    </row>
    <row r="165" spans="1:18" x14ac:dyDescent="0.3">
      <c r="A165">
        <f t="shared" si="2"/>
        <v>157</v>
      </c>
      <c r="B165" s="195" t="s">
        <v>249</v>
      </c>
      <c r="C165" s="196" t="s">
        <v>250</v>
      </c>
      <c r="D165" s="196" t="s">
        <v>185</v>
      </c>
      <c r="E165" s="201" t="s">
        <v>188</v>
      </c>
      <c r="F165" s="202" t="s">
        <v>413</v>
      </c>
      <c r="G165" s="198">
        <v>2149751</v>
      </c>
      <c r="H165" s="198">
        <v>2149751</v>
      </c>
      <c r="I165" s="198">
        <v>1877202.93</v>
      </c>
      <c r="J165" s="198">
        <v>0</v>
      </c>
      <c r="K165" s="198">
        <v>0</v>
      </c>
      <c r="L165" s="198">
        <v>0</v>
      </c>
      <c r="M165" s="198">
        <v>0</v>
      </c>
      <c r="N165" s="198">
        <v>0</v>
      </c>
      <c r="O165" s="198">
        <v>0</v>
      </c>
      <c r="P165" s="198">
        <v>2149751</v>
      </c>
      <c r="Q165" s="198">
        <v>2149751</v>
      </c>
      <c r="R165" s="198">
        <v>1877202.93</v>
      </c>
    </row>
    <row r="166" spans="1:18" x14ac:dyDescent="0.3">
      <c r="A166">
        <f t="shared" si="2"/>
        <v>158</v>
      </c>
      <c r="B166" s="195" t="s">
        <v>249</v>
      </c>
      <c r="C166" s="196" t="s">
        <v>250</v>
      </c>
      <c r="D166" s="196" t="s">
        <v>185</v>
      </c>
      <c r="E166" s="201" t="s">
        <v>189</v>
      </c>
      <c r="F166" s="202" t="s">
        <v>190</v>
      </c>
      <c r="G166" s="198">
        <v>1917603</v>
      </c>
      <c r="H166" s="198">
        <v>1917603</v>
      </c>
      <c r="I166" s="198">
        <v>1731664.32</v>
      </c>
      <c r="J166" s="198">
        <v>0</v>
      </c>
      <c r="K166" s="198">
        <v>0</v>
      </c>
      <c r="L166" s="198">
        <v>0</v>
      </c>
      <c r="M166" s="198">
        <v>0</v>
      </c>
      <c r="N166" s="198">
        <v>0</v>
      </c>
      <c r="O166" s="198">
        <v>0</v>
      </c>
      <c r="P166" s="198">
        <v>1917603</v>
      </c>
      <c r="Q166" s="198">
        <v>1917603</v>
      </c>
      <c r="R166" s="198">
        <v>1731664.32</v>
      </c>
    </row>
    <row r="167" spans="1:18" x14ac:dyDescent="0.3">
      <c r="A167">
        <f t="shared" si="2"/>
        <v>159</v>
      </c>
      <c r="B167" s="195" t="s">
        <v>249</v>
      </c>
      <c r="C167" s="196" t="s">
        <v>250</v>
      </c>
      <c r="D167" s="196" t="s">
        <v>185</v>
      </c>
      <c r="E167" s="201" t="s">
        <v>191</v>
      </c>
      <c r="F167" s="202" t="s">
        <v>192</v>
      </c>
      <c r="G167" s="198">
        <v>1561239</v>
      </c>
      <c r="H167" s="198">
        <v>1561239</v>
      </c>
      <c r="I167" s="198">
        <v>1419188.97</v>
      </c>
      <c r="J167" s="198">
        <v>0</v>
      </c>
      <c r="K167" s="198">
        <v>0</v>
      </c>
      <c r="L167" s="198">
        <v>0</v>
      </c>
      <c r="M167" s="198">
        <v>0</v>
      </c>
      <c r="N167" s="198">
        <v>0</v>
      </c>
      <c r="O167" s="198">
        <v>0</v>
      </c>
      <c r="P167" s="198">
        <v>1561239</v>
      </c>
      <c r="Q167" s="198">
        <v>1561239</v>
      </c>
      <c r="R167" s="198">
        <v>1419188.97</v>
      </c>
    </row>
    <row r="168" spans="1:18" x14ac:dyDescent="0.3">
      <c r="A168">
        <f t="shared" si="2"/>
        <v>160</v>
      </c>
      <c r="B168" s="195" t="s">
        <v>249</v>
      </c>
      <c r="C168" s="196" t="s">
        <v>250</v>
      </c>
      <c r="D168" s="196" t="s">
        <v>185</v>
      </c>
      <c r="E168" s="201" t="s">
        <v>193</v>
      </c>
      <c r="F168" s="202" t="s">
        <v>194</v>
      </c>
      <c r="G168" s="198">
        <v>1561239</v>
      </c>
      <c r="H168" s="198">
        <v>1561239</v>
      </c>
      <c r="I168" s="198">
        <v>1419188.97</v>
      </c>
      <c r="J168" s="198">
        <v>0</v>
      </c>
      <c r="K168" s="198">
        <v>0</v>
      </c>
      <c r="L168" s="198">
        <v>0</v>
      </c>
      <c r="M168" s="198">
        <v>0</v>
      </c>
      <c r="N168" s="198">
        <v>0</v>
      </c>
      <c r="O168" s="198">
        <v>0</v>
      </c>
      <c r="P168" s="198">
        <v>1561239</v>
      </c>
      <c r="Q168" s="198">
        <v>1561239</v>
      </c>
      <c r="R168" s="198">
        <v>1419188.97</v>
      </c>
    </row>
    <row r="169" spans="1:18" x14ac:dyDescent="0.3">
      <c r="A169">
        <f t="shared" si="2"/>
        <v>161</v>
      </c>
      <c r="B169" s="195" t="s">
        <v>249</v>
      </c>
      <c r="C169" s="196" t="s">
        <v>250</v>
      </c>
      <c r="D169" s="196" t="s">
        <v>185</v>
      </c>
      <c r="E169" s="201" t="s">
        <v>195</v>
      </c>
      <c r="F169" s="202" t="s">
        <v>196</v>
      </c>
      <c r="G169" s="198">
        <v>356364</v>
      </c>
      <c r="H169" s="198">
        <v>356364</v>
      </c>
      <c r="I169" s="198">
        <v>312475.34999999998</v>
      </c>
      <c r="J169" s="198">
        <v>0</v>
      </c>
      <c r="K169" s="198">
        <v>0</v>
      </c>
      <c r="L169" s="198">
        <v>0</v>
      </c>
      <c r="M169" s="198">
        <v>0</v>
      </c>
      <c r="N169" s="198">
        <v>0</v>
      </c>
      <c r="O169" s="198">
        <v>0</v>
      </c>
      <c r="P169" s="198">
        <v>356364</v>
      </c>
      <c r="Q169" s="198">
        <v>356364</v>
      </c>
      <c r="R169" s="198">
        <v>312475.34999999998</v>
      </c>
    </row>
    <row r="170" spans="1:18" x14ac:dyDescent="0.3">
      <c r="A170">
        <f t="shared" si="2"/>
        <v>162</v>
      </c>
      <c r="B170" s="195" t="s">
        <v>249</v>
      </c>
      <c r="C170" s="196" t="s">
        <v>250</v>
      </c>
      <c r="D170" s="196" t="s">
        <v>185</v>
      </c>
      <c r="E170" s="201" t="s">
        <v>197</v>
      </c>
      <c r="F170" s="202" t="s">
        <v>198</v>
      </c>
      <c r="G170" s="198">
        <v>225778</v>
      </c>
      <c r="H170" s="198">
        <v>225778</v>
      </c>
      <c r="I170" s="198">
        <v>142191.32999999999</v>
      </c>
      <c r="J170" s="198">
        <v>0</v>
      </c>
      <c r="K170" s="198">
        <v>0</v>
      </c>
      <c r="L170" s="198">
        <v>0</v>
      </c>
      <c r="M170" s="198">
        <v>0</v>
      </c>
      <c r="N170" s="198">
        <v>0</v>
      </c>
      <c r="O170" s="198">
        <v>0</v>
      </c>
      <c r="P170" s="198">
        <v>225778</v>
      </c>
      <c r="Q170" s="198">
        <v>225778</v>
      </c>
      <c r="R170" s="198">
        <v>142191.32999999999</v>
      </c>
    </row>
    <row r="171" spans="1:18" x14ac:dyDescent="0.3">
      <c r="A171">
        <f t="shared" si="2"/>
        <v>163</v>
      </c>
      <c r="B171" s="195" t="s">
        <v>249</v>
      </c>
      <c r="C171" s="196" t="s">
        <v>250</v>
      </c>
      <c r="D171" s="196" t="s">
        <v>185</v>
      </c>
      <c r="E171" s="201" t="s">
        <v>199</v>
      </c>
      <c r="F171" s="202" t="s">
        <v>200</v>
      </c>
      <c r="G171" s="198">
        <v>27300</v>
      </c>
      <c r="H171" s="198">
        <v>27300</v>
      </c>
      <c r="I171" s="198">
        <v>20047.86</v>
      </c>
      <c r="J171" s="198">
        <v>0</v>
      </c>
      <c r="K171" s="198">
        <v>0</v>
      </c>
      <c r="L171" s="198">
        <v>0</v>
      </c>
      <c r="M171" s="198">
        <v>0</v>
      </c>
      <c r="N171" s="198">
        <v>0</v>
      </c>
      <c r="O171" s="198">
        <v>0</v>
      </c>
      <c r="P171" s="198">
        <v>27300</v>
      </c>
      <c r="Q171" s="198">
        <v>27300</v>
      </c>
      <c r="R171" s="198">
        <v>20047.86</v>
      </c>
    </row>
    <row r="172" spans="1:18" x14ac:dyDescent="0.3">
      <c r="A172">
        <f t="shared" si="2"/>
        <v>164</v>
      </c>
      <c r="B172" s="195" t="s">
        <v>249</v>
      </c>
      <c r="C172" s="196" t="s">
        <v>250</v>
      </c>
      <c r="D172" s="196" t="s">
        <v>185</v>
      </c>
      <c r="E172" s="201" t="s">
        <v>201</v>
      </c>
      <c r="F172" s="202" t="s">
        <v>202</v>
      </c>
      <c r="G172" s="198">
        <v>29888</v>
      </c>
      <c r="H172" s="198">
        <v>29888</v>
      </c>
      <c r="I172" s="198">
        <v>15714.56</v>
      </c>
      <c r="J172" s="198">
        <v>0</v>
      </c>
      <c r="K172" s="198">
        <v>0</v>
      </c>
      <c r="L172" s="198">
        <v>0</v>
      </c>
      <c r="M172" s="198">
        <v>0</v>
      </c>
      <c r="N172" s="198">
        <v>0</v>
      </c>
      <c r="O172" s="198">
        <v>0</v>
      </c>
      <c r="P172" s="198">
        <v>29888</v>
      </c>
      <c r="Q172" s="198">
        <v>29888</v>
      </c>
      <c r="R172" s="198">
        <v>15714.56</v>
      </c>
    </row>
    <row r="173" spans="1:18" x14ac:dyDescent="0.3">
      <c r="A173">
        <f t="shared" si="2"/>
        <v>165</v>
      </c>
      <c r="B173" s="195" t="s">
        <v>249</v>
      </c>
      <c r="C173" s="196" t="s">
        <v>250</v>
      </c>
      <c r="D173" s="196" t="s">
        <v>185</v>
      </c>
      <c r="E173" s="196" t="s">
        <v>203</v>
      </c>
      <c r="F173" s="200" t="s">
        <v>204</v>
      </c>
      <c r="G173" s="198">
        <v>3060</v>
      </c>
      <c r="H173" s="198">
        <v>3060</v>
      </c>
      <c r="I173" s="198">
        <v>0</v>
      </c>
      <c r="J173" s="198">
        <v>0</v>
      </c>
      <c r="K173" s="198">
        <v>0</v>
      </c>
      <c r="L173" s="198">
        <v>0</v>
      </c>
      <c r="M173" s="198">
        <v>0</v>
      </c>
      <c r="N173" s="198">
        <v>0</v>
      </c>
      <c r="O173" s="198">
        <v>0</v>
      </c>
      <c r="P173" s="198">
        <v>3060</v>
      </c>
      <c r="Q173" s="198">
        <v>3060</v>
      </c>
      <c r="R173" s="198">
        <v>0</v>
      </c>
    </row>
    <row r="174" spans="1:18" x14ac:dyDescent="0.3">
      <c r="A174">
        <f t="shared" si="2"/>
        <v>166</v>
      </c>
      <c r="B174" s="195" t="s">
        <v>249</v>
      </c>
      <c r="C174" s="196" t="s">
        <v>250</v>
      </c>
      <c r="D174" s="196" t="s">
        <v>185</v>
      </c>
      <c r="E174" s="201" t="s">
        <v>205</v>
      </c>
      <c r="F174" s="202" t="s">
        <v>206</v>
      </c>
      <c r="G174" s="198">
        <v>163730</v>
      </c>
      <c r="H174" s="198">
        <v>163730</v>
      </c>
      <c r="I174" s="198">
        <v>104658.91</v>
      </c>
      <c r="J174" s="198">
        <v>0</v>
      </c>
      <c r="K174" s="198">
        <v>0</v>
      </c>
      <c r="L174" s="198">
        <v>0</v>
      </c>
      <c r="M174" s="198">
        <v>0</v>
      </c>
      <c r="N174" s="198">
        <v>0</v>
      </c>
      <c r="O174" s="198">
        <v>0</v>
      </c>
      <c r="P174" s="198">
        <v>163730</v>
      </c>
      <c r="Q174" s="198">
        <v>163730</v>
      </c>
      <c r="R174" s="198">
        <v>104658.91</v>
      </c>
    </row>
    <row r="175" spans="1:18" x14ac:dyDescent="0.3">
      <c r="A175">
        <f t="shared" si="2"/>
        <v>167</v>
      </c>
      <c r="B175" s="195" t="s">
        <v>249</v>
      </c>
      <c r="C175" s="196" t="s">
        <v>250</v>
      </c>
      <c r="D175" s="196" t="s">
        <v>185</v>
      </c>
      <c r="E175" s="196" t="s">
        <v>211</v>
      </c>
      <c r="F175" s="200" t="s">
        <v>212</v>
      </c>
      <c r="G175" s="198">
        <v>22030</v>
      </c>
      <c r="H175" s="198">
        <v>22030</v>
      </c>
      <c r="I175" s="198">
        <v>7075.62</v>
      </c>
      <c r="J175" s="198">
        <v>0</v>
      </c>
      <c r="K175" s="198">
        <v>0</v>
      </c>
      <c r="L175" s="198">
        <v>0</v>
      </c>
      <c r="M175" s="198">
        <v>0</v>
      </c>
      <c r="N175" s="198">
        <v>0</v>
      </c>
      <c r="O175" s="198">
        <v>0</v>
      </c>
      <c r="P175" s="198">
        <v>22030</v>
      </c>
      <c r="Q175" s="198">
        <v>22030</v>
      </c>
      <c r="R175" s="198">
        <v>7075.62</v>
      </c>
    </row>
    <row r="176" spans="1:18" ht="15.6" x14ac:dyDescent="0.3">
      <c r="A176">
        <f t="shared" si="2"/>
        <v>168</v>
      </c>
      <c r="B176" s="195" t="s">
        <v>249</v>
      </c>
      <c r="C176" s="196" t="s">
        <v>250</v>
      </c>
      <c r="D176" s="196" t="s">
        <v>185</v>
      </c>
      <c r="E176" s="196" t="s">
        <v>215</v>
      </c>
      <c r="F176" s="199" t="s">
        <v>216</v>
      </c>
      <c r="G176" s="198">
        <v>141700</v>
      </c>
      <c r="H176" s="198">
        <v>141700</v>
      </c>
      <c r="I176" s="198">
        <v>97583.29</v>
      </c>
      <c r="J176" s="198">
        <v>0</v>
      </c>
      <c r="K176" s="198">
        <v>0</v>
      </c>
      <c r="L176" s="198">
        <v>0</v>
      </c>
      <c r="M176" s="198">
        <v>0</v>
      </c>
      <c r="N176" s="198">
        <v>0</v>
      </c>
      <c r="O176" s="198">
        <v>0</v>
      </c>
      <c r="P176" s="198">
        <v>141700</v>
      </c>
      <c r="Q176" s="198">
        <v>141700</v>
      </c>
      <c r="R176" s="198">
        <v>97583.29</v>
      </c>
    </row>
    <row r="177" spans="1:18" ht="15.6" x14ac:dyDescent="0.3">
      <c r="A177">
        <f t="shared" si="2"/>
        <v>169</v>
      </c>
      <c r="B177" s="195" t="s">
        <v>249</v>
      </c>
      <c r="C177" s="196" t="s">
        <v>250</v>
      </c>
      <c r="D177" s="196" t="s">
        <v>185</v>
      </c>
      <c r="E177" s="196" t="s">
        <v>217</v>
      </c>
      <c r="F177" s="200" t="s">
        <v>218</v>
      </c>
      <c r="G177" s="198">
        <v>1800</v>
      </c>
      <c r="H177" s="198">
        <v>1800</v>
      </c>
      <c r="I177" s="198">
        <v>1770</v>
      </c>
      <c r="J177" s="198">
        <v>0</v>
      </c>
      <c r="K177" s="198">
        <v>0</v>
      </c>
      <c r="L177" s="198">
        <v>0</v>
      </c>
      <c r="M177" s="198">
        <v>0</v>
      </c>
      <c r="N177" s="198">
        <v>0</v>
      </c>
      <c r="O177" s="198">
        <v>0</v>
      </c>
      <c r="P177" s="198">
        <v>1800</v>
      </c>
      <c r="Q177" s="198">
        <v>1800</v>
      </c>
      <c r="R177" s="198">
        <v>1770</v>
      </c>
    </row>
    <row r="178" spans="1:18" ht="23.4" x14ac:dyDescent="0.3">
      <c r="A178">
        <f t="shared" si="2"/>
        <v>170</v>
      </c>
      <c r="B178" s="195" t="s">
        <v>249</v>
      </c>
      <c r="C178" s="196" t="s">
        <v>250</v>
      </c>
      <c r="D178" s="196" t="s">
        <v>185</v>
      </c>
      <c r="E178" s="201" t="s">
        <v>219</v>
      </c>
      <c r="F178" s="202" t="s">
        <v>220</v>
      </c>
      <c r="G178" s="198">
        <v>1800</v>
      </c>
      <c r="H178" s="198">
        <v>1800</v>
      </c>
      <c r="I178" s="198">
        <v>1770</v>
      </c>
      <c r="J178" s="198">
        <v>0</v>
      </c>
      <c r="K178" s="198">
        <v>0</v>
      </c>
      <c r="L178" s="198">
        <v>0</v>
      </c>
      <c r="M178" s="198">
        <v>0</v>
      </c>
      <c r="N178" s="198">
        <v>0</v>
      </c>
      <c r="O178" s="198">
        <v>0</v>
      </c>
      <c r="P178" s="198">
        <v>1800</v>
      </c>
      <c r="Q178" s="198">
        <v>1800</v>
      </c>
      <c r="R178" s="198">
        <v>1770</v>
      </c>
    </row>
    <row r="179" spans="1:18" x14ac:dyDescent="0.3">
      <c r="A179">
        <f t="shared" si="2"/>
        <v>171</v>
      </c>
      <c r="B179" s="195" t="s">
        <v>249</v>
      </c>
      <c r="C179" s="196" t="s">
        <v>250</v>
      </c>
      <c r="D179" s="196" t="s">
        <v>185</v>
      </c>
      <c r="E179" s="196" t="s">
        <v>225</v>
      </c>
      <c r="F179" s="197" t="s">
        <v>226</v>
      </c>
      <c r="G179" s="198">
        <v>6370</v>
      </c>
      <c r="H179" s="198">
        <v>6370</v>
      </c>
      <c r="I179" s="198">
        <v>3347.28</v>
      </c>
      <c r="J179" s="198">
        <v>0</v>
      </c>
      <c r="K179" s="198">
        <v>0</v>
      </c>
      <c r="L179" s="198">
        <v>0</v>
      </c>
      <c r="M179" s="198">
        <v>0</v>
      </c>
      <c r="N179" s="198">
        <v>0</v>
      </c>
      <c r="O179" s="198">
        <v>0</v>
      </c>
      <c r="P179" s="198">
        <v>6370</v>
      </c>
      <c r="Q179" s="198">
        <v>6370</v>
      </c>
      <c r="R179" s="198">
        <v>3347.28</v>
      </c>
    </row>
    <row r="180" spans="1:18" x14ac:dyDescent="0.3">
      <c r="A180">
        <f t="shared" si="2"/>
        <v>172</v>
      </c>
      <c r="B180" s="195" t="s">
        <v>185</v>
      </c>
      <c r="C180" s="196" t="s">
        <v>251</v>
      </c>
      <c r="D180" s="196" t="s">
        <v>185</v>
      </c>
      <c r="E180" s="196" t="s">
        <v>187</v>
      </c>
      <c r="F180" s="199" t="s">
        <v>252</v>
      </c>
      <c r="G180" s="198">
        <v>6876028</v>
      </c>
      <c r="H180" s="198">
        <v>6876028</v>
      </c>
      <c r="I180" s="198">
        <v>6834432.5</v>
      </c>
      <c r="J180" s="198">
        <v>335600</v>
      </c>
      <c r="K180" s="198">
        <v>324788.68</v>
      </c>
      <c r="L180" s="198">
        <v>309068.01</v>
      </c>
      <c r="M180" s="198">
        <v>0</v>
      </c>
      <c r="N180" s="198">
        <v>309068.01</v>
      </c>
      <c r="O180" s="198">
        <v>0</v>
      </c>
      <c r="P180" s="198">
        <v>7211628</v>
      </c>
      <c r="Q180" s="198">
        <v>7200816.6799999997</v>
      </c>
      <c r="R180" s="198">
        <v>7143500.5099999998</v>
      </c>
    </row>
    <row r="181" spans="1:18" x14ac:dyDescent="0.3">
      <c r="A181">
        <f t="shared" si="2"/>
        <v>173</v>
      </c>
      <c r="B181" s="195" t="s">
        <v>185</v>
      </c>
      <c r="C181" s="196" t="s">
        <v>251</v>
      </c>
      <c r="D181" s="196" t="s">
        <v>185</v>
      </c>
      <c r="E181" s="196" t="s">
        <v>188</v>
      </c>
      <c r="F181" s="200" t="s">
        <v>413</v>
      </c>
      <c r="G181" s="198">
        <v>6876028</v>
      </c>
      <c r="H181" s="198">
        <v>6876028</v>
      </c>
      <c r="I181" s="198">
        <v>6834432.5</v>
      </c>
      <c r="J181" s="198">
        <v>295600</v>
      </c>
      <c r="K181" s="198">
        <v>299788.68</v>
      </c>
      <c r="L181" s="198">
        <v>284068.01</v>
      </c>
      <c r="M181" s="198">
        <v>0</v>
      </c>
      <c r="N181" s="198">
        <v>284068.01</v>
      </c>
      <c r="O181" s="198">
        <v>0</v>
      </c>
      <c r="P181" s="198">
        <v>7171628</v>
      </c>
      <c r="Q181" s="198">
        <v>7175816.6799999997</v>
      </c>
      <c r="R181" s="198">
        <v>7118500.5099999998</v>
      </c>
    </row>
    <row r="182" spans="1:18" x14ac:dyDescent="0.3">
      <c r="A182">
        <f t="shared" si="2"/>
        <v>174</v>
      </c>
      <c r="B182" s="195" t="s">
        <v>185</v>
      </c>
      <c r="C182" s="196" t="s">
        <v>251</v>
      </c>
      <c r="D182" s="196" t="s">
        <v>185</v>
      </c>
      <c r="E182" s="201" t="s">
        <v>189</v>
      </c>
      <c r="F182" s="202" t="s">
        <v>190</v>
      </c>
      <c r="G182" s="198">
        <v>6345258</v>
      </c>
      <c r="H182" s="198">
        <v>6345258</v>
      </c>
      <c r="I182" s="198">
        <v>6340952.4299999997</v>
      </c>
      <c r="J182" s="198">
        <v>0</v>
      </c>
      <c r="K182" s="198">
        <v>0</v>
      </c>
      <c r="L182" s="198">
        <v>0</v>
      </c>
      <c r="M182" s="198">
        <v>0</v>
      </c>
      <c r="N182" s="198">
        <v>0</v>
      </c>
      <c r="O182" s="198">
        <v>0</v>
      </c>
      <c r="P182" s="198">
        <v>6345258</v>
      </c>
      <c r="Q182" s="198">
        <v>6345258</v>
      </c>
      <c r="R182" s="198">
        <v>6340952.4299999997</v>
      </c>
    </row>
    <row r="183" spans="1:18" x14ac:dyDescent="0.3">
      <c r="A183">
        <f t="shared" si="2"/>
        <v>175</v>
      </c>
      <c r="B183" s="195" t="s">
        <v>185</v>
      </c>
      <c r="C183" s="196" t="s">
        <v>251</v>
      </c>
      <c r="D183" s="196" t="s">
        <v>185</v>
      </c>
      <c r="E183" s="201" t="s">
        <v>191</v>
      </c>
      <c r="F183" s="202" t="s">
        <v>192</v>
      </c>
      <c r="G183" s="198">
        <v>5256637</v>
      </c>
      <c r="H183" s="198">
        <v>5256637</v>
      </c>
      <c r="I183" s="198">
        <v>5256633.54</v>
      </c>
      <c r="J183" s="198">
        <v>0</v>
      </c>
      <c r="K183" s="198">
        <v>0</v>
      </c>
      <c r="L183" s="198">
        <v>0</v>
      </c>
      <c r="M183" s="198">
        <v>0</v>
      </c>
      <c r="N183" s="198">
        <v>0</v>
      </c>
      <c r="O183" s="198">
        <v>0</v>
      </c>
      <c r="P183" s="198">
        <v>5256637</v>
      </c>
      <c r="Q183" s="198">
        <v>5256637</v>
      </c>
      <c r="R183" s="198">
        <v>5256633.54</v>
      </c>
    </row>
    <row r="184" spans="1:18" x14ac:dyDescent="0.3">
      <c r="A184">
        <f t="shared" si="2"/>
        <v>176</v>
      </c>
      <c r="B184" s="195" t="s">
        <v>185</v>
      </c>
      <c r="C184" s="196" t="s">
        <v>251</v>
      </c>
      <c r="D184" s="196" t="s">
        <v>185</v>
      </c>
      <c r="E184" s="201" t="s">
        <v>193</v>
      </c>
      <c r="F184" s="202" t="s">
        <v>194</v>
      </c>
      <c r="G184" s="198">
        <v>5256637</v>
      </c>
      <c r="H184" s="198">
        <v>5256637</v>
      </c>
      <c r="I184" s="198">
        <v>5256633.54</v>
      </c>
      <c r="J184" s="198">
        <v>0</v>
      </c>
      <c r="K184" s="198">
        <v>0</v>
      </c>
      <c r="L184" s="198">
        <v>0</v>
      </c>
      <c r="M184" s="198">
        <v>0</v>
      </c>
      <c r="N184" s="198">
        <v>0</v>
      </c>
      <c r="O184" s="198">
        <v>0</v>
      </c>
      <c r="P184" s="198">
        <v>5256637</v>
      </c>
      <c r="Q184" s="198">
        <v>5256637</v>
      </c>
      <c r="R184" s="198">
        <v>5256633.54</v>
      </c>
    </row>
    <row r="185" spans="1:18" x14ac:dyDescent="0.3">
      <c r="A185">
        <f t="shared" si="2"/>
        <v>177</v>
      </c>
      <c r="B185" s="195" t="s">
        <v>185</v>
      </c>
      <c r="C185" s="196" t="s">
        <v>251</v>
      </c>
      <c r="D185" s="196" t="s">
        <v>185</v>
      </c>
      <c r="E185" s="196" t="s">
        <v>195</v>
      </c>
      <c r="F185" s="200" t="s">
        <v>196</v>
      </c>
      <c r="G185" s="198">
        <v>1088621</v>
      </c>
      <c r="H185" s="198">
        <v>1088621</v>
      </c>
      <c r="I185" s="198">
        <v>1084318.8899999999</v>
      </c>
      <c r="J185" s="198">
        <v>0</v>
      </c>
      <c r="K185" s="198">
        <v>0</v>
      </c>
      <c r="L185" s="198">
        <v>0</v>
      </c>
      <c r="M185" s="198">
        <v>0</v>
      </c>
      <c r="N185" s="198">
        <v>0</v>
      </c>
      <c r="O185" s="198">
        <v>0</v>
      </c>
      <c r="P185" s="198">
        <v>1088621</v>
      </c>
      <c r="Q185" s="198">
        <v>1088621</v>
      </c>
      <c r="R185" s="198">
        <v>1084318.8899999999</v>
      </c>
    </row>
    <row r="186" spans="1:18" x14ac:dyDescent="0.3">
      <c r="A186">
        <f t="shared" si="2"/>
        <v>178</v>
      </c>
      <c r="B186" s="195" t="s">
        <v>185</v>
      </c>
      <c r="C186" s="196" t="s">
        <v>251</v>
      </c>
      <c r="D186" s="196" t="s">
        <v>185</v>
      </c>
      <c r="E186" s="201" t="s">
        <v>197</v>
      </c>
      <c r="F186" s="202" t="s">
        <v>198</v>
      </c>
      <c r="G186" s="198">
        <v>502910</v>
      </c>
      <c r="H186" s="198">
        <v>502910</v>
      </c>
      <c r="I186" s="198">
        <v>472860.07</v>
      </c>
      <c r="J186" s="198">
        <v>295300</v>
      </c>
      <c r="K186" s="198">
        <v>299024.03999999998</v>
      </c>
      <c r="L186" s="198">
        <v>283403.09999999998</v>
      </c>
      <c r="M186" s="198">
        <v>0</v>
      </c>
      <c r="N186" s="198">
        <v>283403.09999999998</v>
      </c>
      <c r="O186" s="198">
        <v>0</v>
      </c>
      <c r="P186" s="198">
        <v>798210</v>
      </c>
      <c r="Q186" s="198">
        <v>801934.04</v>
      </c>
      <c r="R186" s="198">
        <v>756263.17</v>
      </c>
    </row>
    <row r="187" spans="1:18" x14ac:dyDescent="0.3">
      <c r="A187">
        <f t="shared" si="2"/>
        <v>179</v>
      </c>
      <c r="B187" s="195" t="s">
        <v>185</v>
      </c>
      <c r="C187" s="196" t="s">
        <v>251</v>
      </c>
      <c r="D187" s="196" t="s">
        <v>185</v>
      </c>
      <c r="E187" s="201" t="s">
        <v>199</v>
      </c>
      <c r="F187" s="202" t="s">
        <v>200</v>
      </c>
      <c r="G187" s="198">
        <v>60200</v>
      </c>
      <c r="H187" s="198">
        <v>60200</v>
      </c>
      <c r="I187" s="198">
        <v>59977.06</v>
      </c>
      <c r="J187" s="198">
        <v>202400</v>
      </c>
      <c r="K187" s="198">
        <v>234497.04</v>
      </c>
      <c r="L187" s="198">
        <v>223644.14</v>
      </c>
      <c r="M187" s="198">
        <v>0</v>
      </c>
      <c r="N187" s="198">
        <v>223644.14</v>
      </c>
      <c r="O187" s="198">
        <v>0</v>
      </c>
      <c r="P187" s="198">
        <v>262600</v>
      </c>
      <c r="Q187" s="198">
        <v>294697.03999999998</v>
      </c>
      <c r="R187" s="198">
        <v>283621.2</v>
      </c>
    </row>
    <row r="188" spans="1:18" x14ac:dyDescent="0.3">
      <c r="A188">
        <f t="shared" si="2"/>
        <v>180</v>
      </c>
      <c r="B188" s="195" t="s">
        <v>185</v>
      </c>
      <c r="C188" s="196" t="s">
        <v>251</v>
      </c>
      <c r="D188" s="196" t="s">
        <v>185</v>
      </c>
      <c r="E188" s="201" t="s">
        <v>201</v>
      </c>
      <c r="F188" s="202" t="s">
        <v>202</v>
      </c>
      <c r="G188" s="198">
        <v>302030</v>
      </c>
      <c r="H188" s="198">
        <v>302030</v>
      </c>
      <c r="I188" s="198">
        <v>299140.49</v>
      </c>
      <c r="J188" s="198">
        <v>34200</v>
      </c>
      <c r="K188" s="198">
        <v>9727</v>
      </c>
      <c r="L188" s="198">
        <v>7686.81</v>
      </c>
      <c r="M188" s="198">
        <v>0</v>
      </c>
      <c r="N188" s="198">
        <v>7686.81</v>
      </c>
      <c r="O188" s="198">
        <v>0</v>
      </c>
      <c r="P188" s="198">
        <v>336230</v>
      </c>
      <c r="Q188" s="198">
        <v>311757</v>
      </c>
      <c r="R188" s="198">
        <v>306827.3</v>
      </c>
    </row>
    <row r="189" spans="1:18" x14ac:dyDescent="0.3">
      <c r="A189">
        <f t="shared" si="2"/>
        <v>181</v>
      </c>
      <c r="B189" s="195" t="s">
        <v>185</v>
      </c>
      <c r="C189" s="196" t="s">
        <v>251</v>
      </c>
      <c r="D189" s="196" t="s">
        <v>185</v>
      </c>
      <c r="E189" s="201" t="s">
        <v>205</v>
      </c>
      <c r="F189" s="202" t="s">
        <v>206</v>
      </c>
      <c r="G189" s="198">
        <v>134380</v>
      </c>
      <c r="H189" s="198">
        <v>134380</v>
      </c>
      <c r="I189" s="198">
        <v>107952.52</v>
      </c>
      <c r="J189" s="198">
        <v>56000</v>
      </c>
      <c r="K189" s="198">
        <v>52100</v>
      </c>
      <c r="L189" s="198">
        <v>52072.15</v>
      </c>
      <c r="M189" s="198">
        <v>0</v>
      </c>
      <c r="N189" s="198">
        <v>52072.15</v>
      </c>
      <c r="O189" s="198">
        <v>0</v>
      </c>
      <c r="P189" s="198">
        <v>190380</v>
      </c>
      <c r="Q189" s="198">
        <v>186480</v>
      </c>
      <c r="R189" s="198">
        <v>160024.67000000001</v>
      </c>
    </row>
    <row r="190" spans="1:18" x14ac:dyDescent="0.3">
      <c r="A190">
        <f t="shared" si="2"/>
        <v>182</v>
      </c>
      <c r="B190" s="195" t="s">
        <v>185</v>
      </c>
      <c r="C190" s="196" t="s">
        <v>251</v>
      </c>
      <c r="D190" s="196" t="s">
        <v>185</v>
      </c>
      <c r="E190" s="201" t="s">
        <v>207</v>
      </c>
      <c r="F190" s="202" t="s">
        <v>208</v>
      </c>
      <c r="G190" s="198">
        <v>75050</v>
      </c>
      <c r="H190" s="198">
        <v>75050</v>
      </c>
      <c r="I190" s="198">
        <v>49272.73</v>
      </c>
      <c r="J190" s="198">
        <v>0</v>
      </c>
      <c r="K190" s="198">
        <v>0</v>
      </c>
      <c r="L190" s="198">
        <v>0</v>
      </c>
      <c r="M190" s="198">
        <v>0</v>
      </c>
      <c r="N190" s="198">
        <v>0</v>
      </c>
      <c r="O190" s="198">
        <v>0</v>
      </c>
      <c r="P190" s="198">
        <v>75050</v>
      </c>
      <c r="Q190" s="198">
        <v>75050</v>
      </c>
      <c r="R190" s="198">
        <v>49272.73</v>
      </c>
    </row>
    <row r="191" spans="1:18" x14ac:dyDescent="0.3">
      <c r="A191">
        <f t="shared" si="2"/>
        <v>183</v>
      </c>
      <c r="B191" s="195" t="s">
        <v>185</v>
      </c>
      <c r="C191" s="196" t="s">
        <v>251</v>
      </c>
      <c r="D191" s="196" t="s">
        <v>185</v>
      </c>
      <c r="E191" s="201" t="s">
        <v>209</v>
      </c>
      <c r="F191" s="202" t="s">
        <v>210</v>
      </c>
      <c r="G191" s="198">
        <v>7190</v>
      </c>
      <c r="H191" s="198">
        <v>7190</v>
      </c>
      <c r="I191" s="198">
        <v>6560.49</v>
      </c>
      <c r="J191" s="198">
        <v>0</v>
      </c>
      <c r="K191" s="198">
        <v>0</v>
      </c>
      <c r="L191" s="198">
        <v>0</v>
      </c>
      <c r="M191" s="198">
        <v>0</v>
      </c>
      <c r="N191" s="198">
        <v>0</v>
      </c>
      <c r="O191" s="198">
        <v>0</v>
      </c>
      <c r="P191" s="198">
        <v>7190</v>
      </c>
      <c r="Q191" s="198">
        <v>7190</v>
      </c>
      <c r="R191" s="198">
        <v>6560.49</v>
      </c>
    </row>
    <row r="192" spans="1:18" x14ac:dyDescent="0.3">
      <c r="A192">
        <f t="shared" si="2"/>
        <v>184</v>
      </c>
      <c r="B192" s="195" t="s">
        <v>185</v>
      </c>
      <c r="C192" s="196" t="s">
        <v>251</v>
      </c>
      <c r="D192" s="196" t="s">
        <v>185</v>
      </c>
      <c r="E192" s="201" t="s">
        <v>211</v>
      </c>
      <c r="F192" s="202" t="s">
        <v>212</v>
      </c>
      <c r="G192" s="198">
        <v>49640</v>
      </c>
      <c r="H192" s="198">
        <v>49640</v>
      </c>
      <c r="I192" s="198">
        <v>49637.15</v>
      </c>
      <c r="J192" s="198">
        <v>6000</v>
      </c>
      <c r="K192" s="198">
        <v>9000</v>
      </c>
      <c r="L192" s="198">
        <v>8972.15</v>
      </c>
      <c r="M192" s="198">
        <v>0</v>
      </c>
      <c r="N192" s="198">
        <v>8972.15</v>
      </c>
      <c r="O192" s="198">
        <v>0</v>
      </c>
      <c r="P192" s="198">
        <v>55640</v>
      </c>
      <c r="Q192" s="198">
        <v>58640</v>
      </c>
      <c r="R192" s="198">
        <v>58609.3</v>
      </c>
    </row>
    <row r="193" spans="1:18" ht="15.6" x14ac:dyDescent="0.3">
      <c r="A193">
        <f t="shared" si="2"/>
        <v>185</v>
      </c>
      <c r="B193" s="195" t="s">
        <v>185</v>
      </c>
      <c r="C193" s="196" t="s">
        <v>251</v>
      </c>
      <c r="D193" s="196" t="s">
        <v>185</v>
      </c>
      <c r="E193" s="201" t="s">
        <v>215</v>
      </c>
      <c r="F193" s="202" t="s">
        <v>216</v>
      </c>
      <c r="G193" s="198">
        <v>2500</v>
      </c>
      <c r="H193" s="198">
        <v>2500</v>
      </c>
      <c r="I193" s="198">
        <v>2482.15</v>
      </c>
      <c r="J193" s="198">
        <v>50000</v>
      </c>
      <c r="K193" s="198">
        <v>43100</v>
      </c>
      <c r="L193" s="198">
        <v>43100</v>
      </c>
      <c r="M193" s="198">
        <v>0</v>
      </c>
      <c r="N193" s="198">
        <v>43100</v>
      </c>
      <c r="O193" s="198">
        <v>0</v>
      </c>
      <c r="P193" s="198">
        <v>52500</v>
      </c>
      <c r="Q193" s="198">
        <v>45600</v>
      </c>
      <c r="R193" s="198">
        <v>45582.15</v>
      </c>
    </row>
    <row r="194" spans="1:18" ht="15.6" x14ac:dyDescent="0.3">
      <c r="A194">
        <f t="shared" si="2"/>
        <v>186</v>
      </c>
      <c r="B194" s="195" t="s">
        <v>185</v>
      </c>
      <c r="C194" s="196" t="s">
        <v>251</v>
      </c>
      <c r="D194" s="196" t="s">
        <v>185</v>
      </c>
      <c r="E194" s="201" t="s">
        <v>217</v>
      </c>
      <c r="F194" s="202" t="s">
        <v>218</v>
      </c>
      <c r="G194" s="198">
        <v>6300</v>
      </c>
      <c r="H194" s="198">
        <v>6300</v>
      </c>
      <c r="I194" s="198">
        <v>5790</v>
      </c>
      <c r="J194" s="198">
        <v>2700</v>
      </c>
      <c r="K194" s="198">
        <v>2700</v>
      </c>
      <c r="L194" s="198">
        <v>0</v>
      </c>
      <c r="M194" s="198">
        <v>0</v>
      </c>
      <c r="N194" s="198">
        <v>0</v>
      </c>
      <c r="O194" s="198">
        <v>0</v>
      </c>
      <c r="P194" s="198">
        <v>9000</v>
      </c>
      <c r="Q194" s="198">
        <v>9000</v>
      </c>
      <c r="R194" s="198">
        <v>5790</v>
      </c>
    </row>
    <row r="195" spans="1:18" ht="23.4" x14ac:dyDescent="0.3">
      <c r="A195">
        <f t="shared" si="2"/>
        <v>187</v>
      </c>
      <c r="B195" s="195" t="s">
        <v>185</v>
      </c>
      <c r="C195" s="196" t="s">
        <v>251</v>
      </c>
      <c r="D195" s="196" t="s">
        <v>185</v>
      </c>
      <c r="E195" s="196" t="s">
        <v>219</v>
      </c>
      <c r="F195" s="200" t="s">
        <v>220</v>
      </c>
      <c r="G195" s="198">
        <v>6300</v>
      </c>
      <c r="H195" s="198">
        <v>6300</v>
      </c>
      <c r="I195" s="198">
        <v>5790</v>
      </c>
      <c r="J195" s="198">
        <v>2700</v>
      </c>
      <c r="K195" s="198">
        <v>2700</v>
      </c>
      <c r="L195" s="198">
        <v>0</v>
      </c>
      <c r="M195" s="198">
        <v>0</v>
      </c>
      <c r="N195" s="198">
        <v>0</v>
      </c>
      <c r="O195" s="198">
        <v>0</v>
      </c>
      <c r="P195" s="198">
        <v>9000</v>
      </c>
      <c r="Q195" s="198">
        <v>9000</v>
      </c>
      <c r="R195" s="198">
        <v>5790</v>
      </c>
    </row>
    <row r="196" spans="1:18" x14ac:dyDescent="0.3">
      <c r="A196">
        <f t="shared" si="2"/>
        <v>188</v>
      </c>
      <c r="B196" s="195" t="s">
        <v>185</v>
      </c>
      <c r="C196" s="196" t="s">
        <v>251</v>
      </c>
      <c r="D196" s="196" t="s">
        <v>185</v>
      </c>
      <c r="E196" s="196" t="s">
        <v>221</v>
      </c>
      <c r="F196" s="199" t="s">
        <v>222</v>
      </c>
      <c r="G196" s="198">
        <v>27860</v>
      </c>
      <c r="H196" s="198">
        <v>27860</v>
      </c>
      <c r="I196" s="198">
        <v>20620</v>
      </c>
      <c r="J196" s="198">
        <v>0</v>
      </c>
      <c r="K196" s="198">
        <v>0</v>
      </c>
      <c r="L196" s="198">
        <v>0</v>
      </c>
      <c r="M196" s="198">
        <v>0</v>
      </c>
      <c r="N196" s="198">
        <v>0</v>
      </c>
      <c r="O196" s="198">
        <v>0</v>
      </c>
      <c r="P196" s="198">
        <v>27860</v>
      </c>
      <c r="Q196" s="198">
        <v>27860</v>
      </c>
      <c r="R196" s="198">
        <v>20620</v>
      </c>
    </row>
    <row r="197" spans="1:18" x14ac:dyDescent="0.3">
      <c r="A197">
        <f t="shared" si="2"/>
        <v>189</v>
      </c>
      <c r="B197" s="195" t="s">
        <v>185</v>
      </c>
      <c r="C197" s="196" t="s">
        <v>251</v>
      </c>
      <c r="D197" s="196" t="s">
        <v>185</v>
      </c>
      <c r="E197" s="196" t="s">
        <v>223</v>
      </c>
      <c r="F197" s="200" t="s">
        <v>224</v>
      </c>
      <c r="G197" s="198">
        <v>27860</v>
      </c>
      <c r="H197" s="198">
        <v>27860</v>
      </c>
      <c r="I197" s="198">
        <v>20620</v>
      </c>
      <c r="J197" s="198">
        <v>0</v>
      </c>
      <c r="K197" s="198">
        <v>0</v>
      </c>
      <c r="L197" s="198">
        <v>0</v>
      </c>
      <c r="M197" s="198">
        <v>0</v>
      </c>
      <c r="N197" s="198">
        <v>0</v>
      </c>
      <c r="O197" s="198">
        <v>0</v>
      </c>
      <c r="P197" s="198">
        <v>27860</v>
      </c>
      <c r="Q197" s="198">
        <v>27860</v>
      </c>
      <c r="R197" s="198">
        <v>20620</v>
      </c>
    </row>
    <row r="198" spans="1:18" x14ac:dyDescent="0.3">
      <c r="A198">
        <f t="shared" si="2"/>
        <v>190</v>
      </c>
      <c r="B198" s="195" t="s">
        <v>185</v>
      </c>
      <c r="C198" s="196" t="s">
        <v>251</v>
      </c>
      <c r="D198" s="196" t="s">
        <v>185</v>
      </c>
      <c r="E198" s="201" t="s">
        <v>225</v>
      </c>
      <c r="F198" s="202" t="s">
        <v>226</v>
      </c>
      <c r="G198" s="198">
        <v>0</v>
      </c>
      <c r="H198" s="198">
        <v>0</v>
      </c>
      <c r="I198" s="198">
        <v>0</v>
      </c>
      <c r="J198" s="198">
        <v>300</v>
      </c>
      <c r="K198" s="198">
        <v>764.64</v>
      </c>
      <c r="L198" s="198">
        <v>664.91</v>
      </c>
      <c r="M198" s="198">
        <v>0</v>
      </c>
      <c r="N198" s="198">
        <v>664.91</v>
      </c>
      <c r="O198" s="198">
        <v>0</v>
      </c>
      <c r="P198" s="198">
        <v>300</v>
      </c>
      <c r="Q198" s="198">
        <v>764.64</v>
      </c>
      <c r="R198" s="198">
        <v>664.91</v>
      </c>
    </row>
    <row r="199" spans="1:18" x14ac:dyDescent="0.3">
      <c r="A199">
        <f t="shared" si="2"/>
        <v>191</v>
      </c>
      <c r="B199" s="195" t="s">
        <v>185</v>
      </c>
      <c r="C199" s="196" t="s">
        <v>251</v>
      </c>
      <c r="D199" s="196" t="s">
        <v>185</v>
      </c>
      <c r="E199" s="196" t="s">
        <v>227</v>
      </c>
      <c r="F199" s="197" t="s">
        <v>414</v>
      </c>
      <c r="G199" s="198">
        <v>0</v>
      </c>
      <c r="H199" s="198">
        <v>0</v>
      </c>
      <c r="I199" s="198">
        <v>0</v>
      </c>
      <c r="J199" s="198">
        <v>40000</v>
      </c>
      <c r="K199" s="198">
        <v>25000</v>
      </c>
      <c r="L199" s="198">
        <v>25000</v>
      </c>
      <c r="M199" s="198">
        <v>0</v>
      </c>
      <c r="N199" s="198">
        <v>25000</v>
      </c>
      <c r="O199" s="198">
        <v>0</v>
      </c>
      <c r="P199" s="198">
        <v>40000</v>
      </c>
      <c r="Q199" s="198">
        <v>25000</v>
      </c>
      <c r="R199" s="198">
        <v>25000</v>
      </c>
    </row>
    <row r="200" spans="1:18" x14ac:dyDescent="0.3">
      <c r="A200">
        <f t="shared" si="2"/>
        <v>192</v>
      </c>
      <c r="B200" s="195" t="s">
        <v>185</v>
      </c>
      <c r="C200" s="196" t="s">
        <v>251</v>
      </c>
      <c r="D200" s="196" t="s">
        <v>185</v>
      </c>
      <c r="E200" s="196" t="s">
        <v>228</v>
      </c>
      <c r="F200" s="199" t="s">
        <v>229</v>
      </c>
      <c r="G200" s="198">
        <v>0</v>
      </c>
      <c r="H200" s="198">
        <v>0</v>
      </c>
      <c r="I200" s="198">
        <v>0</v>
      </c>
      <c r="J200" s="198">
        <v>40000</v>
      </c>
      <c r="K200" s="198">
        <v>25000</v>
      </c>
      <c r="L200" s="198">
        <v>25000</v>
      </c>
      <c r="M200" s="198">
        <v>0</v>
      </c>
      <c r="N200" s="198">
        <v>25000</v>
      </c>
      <c r="O200" s="198">
        <v>0</v>
      </c>
      <c r="P200" s="198">
        <v>40000</v>
      </c>
      <c r="Q200" s="198">
        <v>25000</v>
      </c>
      <c r="R200" s="198">
        <v>25000</v>
      </c>
    </row>
    <row r="201" spans="1:18" ht="23.4" x14ac:dyDescent="0.3">
      <c r="A201">
        <f t="shared" si="2"/>
        <v>193</v>
      </c>
      <c r="B201" s="195" t="s">
        <v>484</v>
      </c>
      <c r="C201" s="196"/>
      <c r="D201" s="196"/>
      <c r="E201" s="196"/>
      <c r="F201" s="200"/>
      <c r="G201" s="198" t="s">
        <v>185</v>
      </c>
      <c r="H201" s="198" t="s">
        <v>185</v>
      </c>
      <c r="I201" s="198" t="s">
        <v>458</v>
      </c>
      <c r="J201" s="198"/>
      <c r="K201" s="198" t="s">
        <v>185</v>
      </c>
      <c r="L201" s="198" t="s">
        <v>185</v>
      </c>
      <c r="M201" s="198" t="s">
        <v>185</v>
      </c>
      <c r="N201" s="198" t="s">
        <v>185</v>
      </c>
      <c r="O201" s="198" t="s">
        <v>185</v>
      </c>
      <c r="P201" s="198" t="s">
        <v>185</v>
      </c>
      <c r="Q201" s="198" t="s">
        <v>463</v>
      </c>
      <c r="R201" s="198"/>
    </row>
    <row r="202" spans="1:18" x14ac:dyDescent="0.3">
      <c r="A202">
        <f t="shared" ref="A202:A265" si="3">A201+1</f>
        <v>194</v>
      </c>
      <c r="B202" s="195" t="s">
        <v>406</v>
      </c>
      <c r="C202" s="196" t="s">
        <v>407</v>
      </c>
      <c r="D202" s="196">
        <v>3</v>
      </c>
      <c r="E202" s="201">
        <v>4</v>
      </c>
      <c r="F202" s="202">
        <v>5</v>
      </c>
      <c r="G202" s="198">
        <v>6</v>
      </c>
      <c r="H202" s="198">
        <v>7</v>
      </c>
      <c r="I202" s="198">
        <v>8</v>
      </c>
      <c r="J202" s="198">
        <v>9</v>
      </c>
      <c r="K202" s="198">
        <v>10</v>
      </c>
      <c r="L202" s="198">
        <v>11</v>
      </c>
      <c r="M202" s="198">
        <v>12</v>
      </c>
      <c r="N202" s="198" t="s">
        <v>408</v>
      </c>
      <c r="O202" s="198" t="s">
        <v>409</v>
      </c>
      <c r="P202" s="198" t="s">
        <v>410</v>
      </c>
      <c r="Q202" s="198" t="s">
        <v>411</v>
      </c>
      <c r="R202" s="198" t="s">
        <v>412</v>
      </c>
    </row>
    <row r="203" spans="1:18" ht="15.6" x14ac:dyDescent="0.3">
      <c r="A203">
        <f t="shared" si="3"/>
        <v>195</v>
      </c>
      <c r="B203" s="195" t="s">
        <v>185</v>
      </c>
      <c r="C203" s="196" t="s">
        <v>251</v>
      </c>
      <c r="D203" s="196" t="s">
        <v>185</v>
      </c>
      <c r="E203" s="196" t="s">
        <v>230</v>
      </c>
      <c r="F203" s="197" t="s">
        <v>231</v>
      </c>
      <c r="G203" s="198">
        <v>0</v>
      </c>
      <c r="H203" s="198">
        <v>0</v>
      </c>
      <c r="I203" s="198">
        <v>0</v>
      </c>
      <c r="J203" s="198">
        <v>40000</v>
      </c>
      <c r="K203" s="198">
        <v>25000</v>
      </c>
      <c r="L203" s="198">
        <v>25000</v>
      </c>
      <c r="M203" s="198">
        <v>0</v>
      </c>
      <c r="N203" s="198">
        <v>25000</v>
      </c>
      <c r="O203" s="198">
        <v>0</v>
      </c>
      <c r="P203" s="198">
        <v>40000</v>
      </c>
      <c r="Q203" s="198">
        <v>25000</v>
      </c>
      <c r="R203" s="198">
        <v>25000</v>
      </c>
    </row>
    <row r="204" spans="1:18" ht="15.6" x14ac:dyDescent="0.3">
      <c r="A204">
        <f t="shared" si="3"/>
        <v>196</v>
      </c>
      <c r="B204" s="195" t="s">
        <v>253</v>
      </c>
      <c r="C204" s="196" t="s">
        <v>254</v>
      </c>
      <c r="D204" s="196" t="s">
        <v>185</v>
      </c>
      <c r="E204" s="196" t="s">
        <v>187</v>
      </c>
      <c r="F204" s="199" t="s">
        <v>10</v>
      </c>
      <c r="G204" s="198">
        <v>6857928</v>
      </c>
      <c r="H204" s="198">
        <v>6857928</v>
      </c>
      <c r="I204" s="198">
        <v>6823572.5</v>
      </c>
      <c r="J204" s="198">
        <v>335600</v>
      </c>
      <c r="K204" s="198">
        <v>324788.68</v>
      </c>
      <c r="L204" s="198">
        <v>309068.01</v>
      </c>
      <c r="M204" s="198">
        <v>0</v>
      </c>
      <c r="N204" s="198">
        <v>309068.01</v>
      </c>
      <c r="O204" s="198">
        <v>0</v>
      </c>
      <c r="P204" s="198">
        <v>7193528</v>
      </c>
      <c r="Q204" s="198">
        <v>7182716.6799999997</v>
      </c>
      <c r="R204" s="198">
        <v>7132640.5099999998</v>
      </c>
    </row>
    <row r="205" spans="1:18" x14ac:dyDescent="0.3">
      <c r="A205">
        <f t="shared" si="3"/>
        <v>197</v>
      </c>
      <c r="B205" s="195" t="s">
        <v>253</v>
      </c>
      <c r="C205" s="196" t="s">
        <v>254</v>
      </c>
      <c r="D205" s="196" t="s">
        <v>185</v>
      </c>
      <c r="E205" s="196" t="s">
        <v>188</v>
      </c>
      <c r="F205" s="200" t="s">
        <v>413</v>
      </c>
      <c r="G205" s="198">
        <v>6857928</v>
      </c>
      <c r="H205" s="198">
        <v>6857928</v>
      </c>
      <c r="I205" s="198">
        <v>6823572.5</v>
      </c>
      <c r="J205" s="198">
        <v>295600</v>
      </c>
      <c r="K205" s="198">
        <v>299788.68</v>
      </c>
      <c r="L205" s="198">
        <v>284068.01</v>
      </c>
      <c r="M205" s="198">
        <v>0</v>
      </c>
      <c r="N205" s="198">
        <v>284068.01</v>
      </c>
      <c r="O205" s="198">
        <v>0</v>
      </c>
      <c r="P205" s="198">
        <v>7153528</v>
      </c>
      <c r="Q205" s="198">
        <v>7157716.6799999997</v>
      </c>
      <c r="R205" s="198">
        <v>7107640.5099999998</v>
      </c>
    </row>
    <row r="206" spans="1:18" x14ac:dyDescent="0.3">
      <c r="A206">
        <f t="shared" si="3"/>
        <v>198</v>
      </c>
      <c r="B206" s="195" t="s">
        <v>253</v>
      </c>
      <c r="C206" s="196" t="s">
        <v>254</v>
      </c>
      <c r="D206" s="196" t="s">
        <v>185</v>
      </c>
      <c r="E206" s="201" t="s">
        <v>189</v>
      </c>
      <c r="F206" s="202" t="s">
        <v>190</v>
      </c>
      <c r="G206" s="198">
        <v>6345258</v>
      </c>
      <c r="H206" s="198">
        <v>6345258</v>
      </c>
      <c r="I206" s="198">
        <v>6340952.4299999997</v>
      </c>
      <c r="J206" s="198">
        <v>0</v>
      </c>
      <c r="K206" s="198">
        <v>0</v>
      </c>
      <c r="L206" s="198">
        <v>0</v>
      </c>
      <c r="M206" s="198">
        <v>0</v>
      </c>
      <c r="N206" s="198">
        <v>0</v>
      </c>
      <c r="O206" s="198">
        <v>0</v>
      </c>
      <c r="P206" s="198">
        <v>6345258</v>
      </c>
      <c r="Q206" s="198">
        <v>6345258</v>
      </c>
      <c r="R206" s="198">
        <v>6340952.4299999997</v>
      </c>
    </row>
    <row r="207" spans="1:18" x14ac:dyDescent="0.3">
      <c r="A207">
        <f t="shared" si="3"/>
        <v>199</v>
      </c>
      <c r="B207" s="195" t="s">
        <v>253</v>
      </c>
      <c r="C207" s="196" t="s">
        <v>254</v>
      </c>
      <c r="D207" s="196" t="s">
        <v>185</v>
      </c>
      <c r="E207" s="201" t="s">
        <v>191</v>
      </c>
      <c r="F207" s="202" t="s">
        <v>192</v>
      </c>
      <c r="G207" s="198">
        <v>5256637</v>
      </c>
      <c r="H207" s="198">
        <v>5256637</v>
      </c>
      <c r="I207" s="198">
        <v>5256633.54</v>
      </c>
      <c r="J207" s="198">
        <v>0</v>
      </c>
      <c r="K207" s="198">
        <v>0</v>
      </c>
      <c r="L207" s="198">
        <v>0</v>
      </c>
      <c r="M207" s="198">
        <v>0</v>
      </c>
      <c r="N207" s="198">
        <v>0</v>
      </c>
      <c r="O207" s="198">
        <v>0</v>
      </c>
      <c r="P207" s="198">
        <v>5256637</v>
      </c>
      <c r="Q207" s="198">
        <v>5256637</v>
      </c>
      <c r="R207" s="198">
        <v>5256633.54</v>
      </c>
    </row>
    <row r="208" spans="1:18" x14ac:dyDescent="0.3">
      <c r="A208">
        <f t="shared" si="3"/>
        <v>200</v>
      </c>
      <c r="B208" s="195" t="s">
        <v>253</v>
      </c>
      <c r="C208" s="196" t="s">
        <v>254</v>
      </c>
      <c r="D208" s="196" t="s">
        <v>185</v>
      </c>
      <c r="E208" s="201" t="s">
        <v>193</v>
      </c>
      <c r="F208" s="202" t="s">
        <v>194</v>
      </c>
      <c r="G208" s="198">
        <v>5256637</v>
      </c>
      <c r="H208" s="198">
        <v>5256637</v>
      </c>
      <c r="I208" s="198">
        <v>5256633.54</v>
      </c>
      <c r="J208" s="198">
        <v>0</v>
      </c>
      <c r="K208" s="198">
        <v>0</v>
      </c>
      <c r="L208" s="198">
        <v>0</v>
      </c>
      <c r="M208" s="198">
        <v>0</v>
      </c>
      <c r="N208" s="198">
        <v>0</v>
      </c>
      <c r="O208" s="198">
        <v>0</v>
      </c>
      <c r="P208" s="198">
        <v>5256637</v>
      </c>
      <c r="Q208" s="198">
        <v>5256637</v>
      </c>
      <c r="R208" s="198">
        <v>5256633.54</v>
      </c>
    </row>
    <row r="209" spans="1:18" x14ac:dyDescent="0.3">
      <c r="A209">
        <f t="shared" si="3"/>
        <v>201</v>
      </c>
      <c r="B209" s="195" t="s">
        <v>253</v>
      </c>
      <c r="C209" s="196" t="s">
        <v>254</v>
      </c>
      <c r="D209" s="196" t="s">
        <v>185</v>
      </c>
      <c r="E209" s="196" t="s">
        <v>195</v>
      </c>
      <c r="F209" s="200" t="s">
        <v>196</v>
      </c>
      <c r="G209" s="198">
        <v>1088621</v>
      </c>
      <c r="H209" s="198">
        <v>1088621</v>
      </c>
      <c r="I209" s="198">
        <v>1084318.8899999999</v>
      </c>
      <c r="J209" s="198">
        <v>0</v>
      </c>
      <c r="K209" s="198">
        <v>0</v>
      </c>
      <c r="L209" s="198">
        <v>0</v>
      </c>
      <c r="M209" s="198">
        <v>0</v>
      </c>
      <c r="N209" s="198">
        <v>0</v>
      </c>
      <c r="O209" s="198">
        <v>0</v>
      </c>
      <c r="P209" s="198">
        <v>1088621</v>
      </c>
      <c r="Q209" s="198">
        <v>1088621</v>
      </c>
      <c r="R209" s="198">
        <v>1084318.8899999999</v>
      </c>
    </row>
    <row r="210" spans="1:18" x14ac:dyDescent="0.3">
      <c r="A210">
        <f t="shared" si="3"/>
        <v>202</v>
      </c>
      <c r="B210" s="195" t="s">
        <v>253</v>
      </c>
      <c r="C210" s="196" t="s">
        <v>254</v>
      </c>
      <c r="D210" s="196" t="s">
        <v>185</v>
      </c>
      <c r="E210" s="201" t="s">
        <v>197</v>
      </c>
      <c r="F210" s="202" t="s">
        <v>198</v>
      </c>
      <c r="G210" s="198">
        <v>502910</v>
      </c>
      <c r="H210" s="198">
        <v>502910</v>
      </c>
      <c r="I210" s="198">
        <v>472860.07</v>
      </c>
      <c r="J210" s="198">
        <v>295300</v>
      </c>
      <c r="K210" s="198">
        <v>299024.03999999998</v>
      </c>
      <c r="L210" s="198">
        <v>283403.09999999998</v>
      </c>
      <c r="M210" s="198">
        <v>0</v>
      </c>
      <c r="N210" s="198">
        <v>283403.09999999998</v>
      </c>
      <c r="O210" s="198">
        <v>0</v>
      </c>
      <c r="P210" s="198">
        <v>798210</v>
      </c>
      <c r="Q210" s="198">
        <v>801934.04</v>
      </c>
      <c r="R210" s="198">
        <v>756263.17</v>
      </c>
    </row>
    <row r="211" spans="1:18" x14ac:dyDescent="0.3">
      <c r="A211">
        <f t="shared" si="3"/>
        <v>203</v>
      </c>
      <c r="B211" s="195" t="s">
        <v>253</v>
      </c>
      <c r="C211" s="196" t="s">
        <v>254</v>
      </c>
      <c r="D211" s="196" t="s">
        <v>185</v>
      </c>
      <c r="E211" s="201" t="s">
        <v>199</v>
      </c>
      <c r="F211" s="202" t="s">
        <v>200</v>
      </c>
      <c r="G211" s="198">
        <v>60200</v>
      </c>
      <c r="H211" s="198">
        <v>60200</v>
      </c>
      <c r="I211" s="198">
        <v>59977.06</v>
      </c>
      <c r="J211" s="198">
        <v>202400</v>
      </c>
      <c r="K211" s="198">
        <v>234497.04</v>
      </c>
      <c r="L211" s="198">
        <v>223644.14</v>
      </c>
      <c r="M211" s="198">
        <v>0</v>
      </c>
      <c r="N211" s="198">
        <v>223644.14</v>
      </c>
      <c r="O211" s="198">
        <v>0</v>
      </c>
      <c r="P211" s="198">
        <v>262600</v>
      </c>
      <c r="Q211" s="198">
        <v>294697.03999999998</v>
      </c>
      <c r="R211" s="198">
        <v>283621.2</v>
      </c>
    </row>
    <row r="212" spans="1:18" x14ac:dyDescent="0.3">
      <c r="A212">
        <f t="shared" si="3"/>
        <v>204</v>
      </c>
      <c r="B212" s="195" t="s">
        <v>253</v>
      </c>
      <c r="C212" s="196" t="s">
        <v>254</v>
      </c>
      <c r="D212" s="196" t="s">
        <v>185</v>
      </c>
      <c r="E212" s="201" t="s">
        <v>201</v>
      </c>
      <c r="F212" s="202" t="s">
        <v>202</v>
      </c>
      <c r="G212" s="198">
        <v>302030</v>
      </c>
      <c r="H212" s="198">
        <v>302030</v>
      </c>
      <c r="I212" s="198">
        <v>299140.49</v>
      </c>
      <c r="J212" s="198">
        <v>34200</v>
      </c>
      <c r="K212" s="198">
        <v>9727</v>
      </c>
      <c r="L212" s="198">
        <v>7686.81</v>
      </c>
      <c r="M212" s="198">
        <v>0</v>
      </c>
      <c r="N212" s="198">
        <v>7686.81</v>
      </c>
      <c r="O212" s="198">
        <v>0</v>
      </c>
      <c r="P212" s="198">
        <v>336230</v>
      </c>
      <c r="Q212" s="198">
        <v>311757</v>
      </c>
      <c r="R212" s="198">
        <v>306827.3</v>
      </c>
    </row>
    <row r="213" spans="1:18" x14ac:dyDescent="0.3">
      <c r="A213">
        <f t="shared" si="3"/>
        <v>205</v>
      </c>
      <c r="B213" s="195" t="s">
        <v>253</v>
      </c>
      <c r="C213" s="196" t="s">
        <v>254</v>
      </c>
      <c r="D213" s="196" t="s">
        <v>185</v>
      </c>
      <c r="E213" s="201" t="s">
        <v>205</v>
      </c>
      <c r="F213" s="202" t="s">
        <v>206</v>
      </c>
      <c r="G213" s="198">
        <v>134380</v>
      </c>
      <c r="H213" s="198">
        <v>134380</v>
      </c>
      <c r="I213" s="198">
        <v>107952.52</v>
      </c>
      <c r="J213" s="198">
        <v>56000</v>
      </c>
      <c r="K213" s="198">
        <v>52100</v>
      </c>
      <c r="L213" s="198">
        <v>52072.15</v>
      </c>
      <c r="M213" s="198">
        <v>0</v>
      </c>
      <c r="N213" s="198">
        <v>52072.15</v>
      </c>
      <c r="O213" s="198">
        <v>0</v>
      </c>
      <c r="P213" s="198">
        <v>190380</v>
      </c>
      <c r="Q213" s="198">
        <v>186480</v>
      </c>
      <c r="R213" s="198">
        <v>160024.67000000001</v>
      </c>
    </row>
    <row r="214" spans="1:18" x14ac:dyDescent="0.3">
      <c r="A214">
        <f t="shared" si="3"/>
        <v>206</v>
      </c>
      <c r="B214" s="195" t="s">
        <v>253</v>
      </c>
      <c r="C214" s="196" t="s">
        <v>254</v>
      </c>
      <c r="D214" s="196" t="s">
        <v>185</v>
      </c>
      <c r="E214" s="201" t="s">
        <v>207</v>
      </c>
      <c r="F214" s="202" t="s">
        <v>208</v>
      </c>
      <c r="G214" s="198">
        <v>75050</v>
      </c>
      <c r="H214" s="198">
        <v>75050</v>
      </c>
      <c r="I214" s="198">
        <v>49272.73</v>
      </c>
      <c r="J214" s="198">
        <v>0</v>
      </c>
      <c r="K214" s="198">
        <v>0</v>
      </c>
      <c r="L214" s="198">
        <v>0</v>
      </c>
      <c r="M214" s="198">
        <v>0</v>
      </c>
      <c r="N214" s="198">
        <v>0</v>
      </c>
      <c r="O214" s="198">
        <v>0</v>
      </c>
      <c r="P214" s="198">
        <v>75050</v>
      </c>
      <c r="Q214" s="198">
        <v>75050</v>
      </c>
      <c r="R214" s="198">
        <v>49272.73</v>
      </c>
    </row>
    <row r="215" spans="1:18" x14ac:dyDescent="0.3">
      <c r="A215">
        <f t="shared" si="3"/>
        <v>207</v>
      </c>
      <c r="B215" s="195" t="s">
        <v>253</v>
      </c>
      <c r="C215" s="196" t="s">
        <v>254</v>
      </c>
      <c r="D215" s="196" t="s">
        <v>185</v>
      </c>
      <c r="E215" s="201" t="s">
        <v>209</v>
      </c>
      <c r="F215" s="202" t="s">
        <v>210</v>
      </c>
      <c r="G215" s="198">
        <v>7190</v>
      </c>
      <c r="H215" s="198">
        <v>7190</v>
      </c>
      <c r="I215" s="198">
        <v>6560.49</v>
      </c>
      <c r="J215" s="198">
        <v>0</v>
      </c>
      <c r="K215" s="198">
        <v>0</v>
      </c>
      <c r="L215" s="198">
        <v>0</v>
      </c>
      <c r="M215" s="198">
        <v>0</v>
      </c>
      <c r="N215" s="198">
        <v>0</v>
      </c>
      <c r="O215" s="198">
        <v>0</v>
      </c>
      <c r="P215" s="198">
        <v>7190</v>
      </c>
      <c r="Q215" s="198">
        <v>7190</v>
      </c>
      <c r="R215" s="198">
        <v>6560.49</v>
      </c>
    </row>
    <row r="216" spans="1:18" x14ac:dyDescent="0.3">
      <c r="A216">
        <f t="shared" si="3"/>
        <v>208</v>
      </c>
      <c r="B216" s="195" t="s">
        <v>253</v>
      </c>
      <c r="C216" s="196" t="s">
        <v>254</v>
      </c>
      <c r="D216" s="196" t="s">
        <v>185</v>
      </c>
      <c r="E216" s="196" t="s">
        <v>211</v>
      </c>
      <c r="F216" s="197" t="s">
        <v>212</v>
      </c>
      <c r="G216" s="198">
        <v>49640</v>
      </c>
      <c r="H216" s="198">
        <v>49640</v>
      </c>
      <c r="I216" s="198">
        <v>49637.15</v>
      </c>
      <c r="J216" s="198">
        <v>6000</v>
      </c>
      <c r="K216" s="198">
        <v>9000</v>
      </c>
      <c r="L216" s="198">
        <v>8972.15</v>
      </c>
      <c r="M216" s="198">
        <v>0</v>
      </c>
      <c r="N216" s="198">
        <v>8972.15</v>
      </c>
      <c r="O216" s="198">
        <v>0</v>
      </c>
      <c r="P216" s="198">
        <v>55640</v>
      </c>
      <c r="Q216" s="198">
        <v>58640</v>
      </c>
      <c r="R216" s="198">
        <v>58609.3</v>
      </c>
    </row>
    <row r="217" spans="1:18" ht="15.6" x14ac:dyDescent="0.3">
      <c r="A217">
        <f t="shared" si="3"/>
        <v>209</v>
      </c>
      <c r="B217" s="195" t="s">
        <v>253</v>
      </c>
      <c r="C217" s="196" t="s">
        <v>254</v>
      </c>
      <c r="D217" s="196" t="s">
        <v>185</v>
      </c>
      <c r="E217" s="196" t="s">
        <v>215</v>
      </c>
      <c r="F217" s="199" t="s">
        <v>216</v>
      </c>
      <c r="G217" s="198">
        <v>2500</v>
      </c>
      <c r="H217" s="198">
        <v>2500</v>
      </c>
      <c r="I217" s="198">
        <v>2482.15</v>
      </c>
      <c r="J217" s="198">
        <v>50000</v>
      </c>
      <c r="K217" s="198">
        <v>43100</v>
      </c>
      <c r="L217" s="198">
        <v>43100</v>
      </c>
      <c r="M217" s="198">
        <v>0</v>
      </c>
      <c r="N217" s="198">
        <v>43100</v>
      </c>
      <c r="O217" s="198">
        <v>0</v>
      </c>
      <c r="P217" s="198">
        <v>52500</v>
      </c>
      <c r="Q217" s="198">
        <v>45600</v>
      </c>
      <c r="R217" s="198">
        <v>45582.15</v>
      </c>
    </row>
    <row r="218" spans="1:18" ht="15.6" x14ac:dyDescent="0.3">
      <c r="A218">
        <f t="shared" si="3"/>
        <v>210</v>
      </c>
      <c r="B218" s="195" t="s">
        <v>253</v>
      </c>
      <c r="C218" s="196" t="s">
        <v>254</v>
      </c>
      <c r="D218" s="196" t="s">
        <v>185</v>
      </c>
      <c r="E218" s="196" t="s">
        <v>217</v>
      </c>
      <c r="F218" s="200" t="s">
        <v>218</v>
      </c>
      <c r="G218" s="198">
        <v>6300</v>
      </c>
      <c r="H218" s="198">
        <v>6300</v>
      </c>
      <c r="I218" s="198">
        <v>5790</v>
      </c>
      <c r="J218" s="198">
        <v>2700</v>
      </c>
      <c r="K218" s="198">
        <v>2700</v>
      </c>
      <c r="L218" s="198">
        <v>0</v>
      </c>
      <c r="M218" s="198">
        <v>0</v>
      </c>
      <c r="N218" s="198">
        <v>0</v>
      </c>
      <c r="O218" s="198">
        <v>0</v>
      </c>
      <c r="P218" s="198">
        <v>9000</v>
      </c>
      <c r="Q218" s="198">
        <v>9000</v>
      </c>
      <c r="R218" s="198">
        <v>5790</v>
      </c>
    </row>
    <row r="219" spans="1:18" ht="23.4" x14ac:dyDescent="0.3">
      <c r="A219">
        <f t="shared" si="3"/>
        <v>211</v>
      </c>
      <c r="B219" s="195" t="s">
        <v>253</v>
      </c>
      <c r="C219" s="196" t="s">
        <v>254</v>
      </c>
      <c r="D219" s="196" t="s">
        <v>185</v>
      </c>
      <c r="E219" s="201" t="s">
        <v>219</v>
      </c>
      <c r="F219" s="202" t="s">
        <v>220</v>
      </c>
      <c r="G219" s="198">
        <v>6300</v>
      </c>
      <c r="H219" s="198">
        <v>6300</v>
      </c>
      <c r="I219" s="198">
        <v>5790</v>
      </c>
      <c r="J219" s="198">
        <v>2700</v>
      </c>
      <c r="K219" s="198">
        <v>2700</v>
      </c>
      <c r="L219" s="198">
        <v>0</v>
      </c>
      <c r="M219" s="198">
        <v>0</v>
      </c>
      <c r="N219" s="198">
        <v>0</v>
      </c>
      <c r="O219" s="198">
        <v>0</v>
      </c>
      <c r="P219" s="198">
        <v>9000</v>
      </c>
      <c r="Q219" s="198">
        <v>9000</v>
      </c>
      <c r="R219" s="198">
        <v>5790</v>
      </c>
    </row>
    <row r="220" spans="1:18" x14ac:dyDescent="0.3">
      <c r="A220">
        <f t="shared" si="3"/>
        <v>212</v>
      </c>
      <c r="B220" s="195" t="s">
        <v>253</v>
      </c>
      <c r="C220" s="196" t="s">
        <v>254</v>
      </c>
      <c r="D220" s="196" t="s">
        <v>185</v>
      </c>
      <c r="E220" s="196" t="s">
        <v>221</v>
      </c>
      <c r="F220" s="199" t="s">
        <v>222</v>
      </c>
      <c r="G220" s="198">
        <v>9760</v>
      </c>
      <c r="H220" s="198">
        <v>9760</v>
      </c>
      <c r="I220" s="198">
        <v>9760</v>
      </c>
      <c r="J220" s="198">
        <v>0</v>
      </c>
      <c r="K220" s="198">
        <v>0</v>
      </c>
      <c r="L220" s="198">
        <v>0</v>
      </c>
      <c r="M220" s="198">
        <v>0</v>
      </c>
      <c r="N220" s="198">
        <v>0</v>
      </c>
      <c r="O220" s="198">
        <v>0</v>
      </c>
      <c r="P220" s="198">
        <v>9760</v>
      </c>
      <c r="Q220" s="198">
        <v>9760</v>
      </c>
      <c r="R220" s="198">
        <v>9760</v>
      </c>
    </row>
    <row r="221" spans="1:18" x14ac:dyDescent="0.3">
      <c r="A221">
        <f t="shared" si="3"/>
        <v>213</v>
      </c>
      <c r="B221" s="195" t="s">
        <v>253</v>
      </c>
      <c r="C221" s="196" t="s">
        <v>254</v>
      </c>
      <c r="D221" s="196" t="s">
        <v>185</v>
      </c>
      <c r="E221" s="196" t="s">
        <v>223</v>
      </c>
      <c r="F221" s="200" t="s">
        <v>224</v>
      </c>
      <c r="G221" s="198">
        <v>9760</v>
      </c>
      <c r="H221" s="198">
        <v>9760</v>
      </c>
      <c r="I221" s="198">
        <v>9760</v>
      </c>
      <c r="J221" s="198">
        <v>0</v>
      </c>
      <c r="K221" s="198">
        <v>0</v>
      </c>
      <c r="L221" s="198">
        <v>0</v>
      </c>
      <c r="M221" s="198">
        <v>0</v>
      </c>
      <c r="N221" s="198">
        <v>0</v>
      </c>
      <c r="O221" s="198">
        <v>0</v>
      </c>
      <c r="P221" s="198">
        <v>9760</v>
      </c>
      <c r="Q221" s="198">
        <v>9760</v>
      </c>
      <c r="R221" s="198">
        <v>9760</v>
      </c>
    </row>
    <row r="222" spans="1:18" x14ac:dyDescent="0.3">
      <c r="A222">
        <f t="shared" si="3"/>
        <v>214</v>
      </c>
      <c r="B222" s="195" t="s">
        <v>253</v>
      </c>
      <c r="C222" s="196" t="s">
        <v>254</v>
      </c>
      <c r="D222" s="196" t="s">
        <v>185</v>
      </c>
      <c r="E222" s="201" t="s">
        <v>225</v>
      </c>
      <c r="F222" s="202" t="s">
        <v>226</v>
      </c>
      <c r="G222" s="198">
        <v>0</v>
      </c>
      <c r="H222" s="198">
        <v>0</v>
      </c>
      <c r="I222" s="198">
        <v>0</v>
      </c>
      <c r="J222" s="198">
        <v>300</v>
      </c>
      <c r="K222" s="198">
        <v>764.64</v>
      </c>
      <c r="L222" s="198">
        <v>664.91</v>
      </c>
      <c r="M222" s="198">
        <v>0</v>
      </c>
      <c r="N222" s="198">
        <v>664.91</v>
      </c>
      <c r="O222" s="198">
        <v>0</v>
      </c>
      <c r="P222" s="198">
        <v>300</v>
      </c>
      <c r="Q222" s="198">
        <v>764.64</v>
      </c>
      <c r="R222" s="198">
        <v>664.91</v>
      </c>
    </row>
    <row r="223" spans="1:18" x14ac:dyDescent="0.3">
      <c r="A223">
        <f t="shared" si="3"/>
        <v>215</v>
      </c>
      <c r="B223" s="195" t="s">
        <v>253</v>
      </c>
      <c r="C223" s="196" t="s">
        <v>254</v>
      </c>
      <c r="D223" s="196" t="s">
        <v>185</v>
      </c>
      <c r="E223" s="196" t="s">
        <v>227</v>
      </c>
      <c r="F223" s="197" t="s">
        <v>414</v>
      </c>
      <c r="G223" s="198">
        <v>0</v>
      </c>
      <c r="H223" s="198">
        <v>0</v>
      </c>
      <c r="I223" s="198">
        <v>0</v>
      </c>
      <c r="J223" s="198">
        <v>40000</v>
      </c>
      <c r="K223" s="198">
        <v>25000</v>
      </c>
      <c r="L223" s="198">
        <v>25000</v>
      </c>
      <c r="M223" s="198">
        <v>0</v>
      </c>
      <c r="N223" s="198">
        <v>25000</v>
      </c>
      <c r="O223" s="198">
        <v>0</v>
      </c>
      <c r="P223" s="198">
        <v>40000</v>
      </c>
      <c r="Q223" s="198">
        <v>25000</v>
      </c>
      <c r="R223" s="198">
        <v>25000</v>
      </c>
    </row>
    <row r="224" spans="1:18" x14ac:dyDescent="0.3">
      <c r="A224">
        <f t="shared" si="3"/>
        <v>216</v>
      </c>
      <c r="B224" s="195" t="s">
        <v>253</v>
      </c>
      <c r="C224" s="196" t="s">
        <v>254</v>
      </c>
      <c r="D224" s="196" t="s">
        <v>185</v>
      </c>
      <c r="E224" s="196" t="s">
        <v>228</v>
      </c>
      <c r="F224" s="199" t="s">
        <v>229</v>
      </c>
      <c r="G224" s="198">
        <v>0</v>
      </c>
      <c r="H224" s="198">
        <v>0</v>
      </c>
      <c r="I224" s="198">
        <v>0</v>
      </c>
      <c r="J224" s="198">
        <v>40000</v>
      </c>
      <c r="K224" s="198">
        <v>25000</v>
      </c>
      <c r="L224" s="198">
        <v>25000</v>
      </c>
      <c r="M224" s="198">
        <v>0</v>
      </c>
      <c r="N224" s="198">
        <v>25000</v>
      </c>
      <c r="O224" s="198">
        <v>0</v>
      </c>
      <c r="P224" s="198">
        <v>40000</v>
      </c>
      <c r="Q224" s="198">
        <v>25000</v>
      </c>
      <c r="R224" s="198">
        <v>25000</v>
      </c>
    </row>
    <row r="225" spans="1:18" ht="15.6" x14ac:dyDescent="0.3">
      <c r="A225">
        <f t="shared" si="3"/>
        <v>217</v>
      </c>
      <c r="B225" s="195" t="s">
        <v>253</v>
      </c>
      <c r="C225" s="196" t="s">
        <v>254</v>
      </c>
      <c r="D225" s="196" t="s">
        <v>185</v>
      </c>
      <c r="E225" s="196" t="s">
        <v>230</v>
      </c>
      <c r="F225" s="200" t="s">
        <v>231</v>
      </c>
      <c r="G225" s="198">
        <v>0</v>
      </c>
      <c r="H225" s="198">
        <v>0</v>
      </c>
      <c r="I225" s="198">
        <v>0</v>
      </c>
      <c r="J225" s="198">
        <v>40000</v>
      </c>
      <c r="K225" s="198">
        <v>25000</v>
      </c>
      <c r="L225" s="198">
        <v>25000</v>
      </c>
      <c r="M225" s="198">
        <v>0</v>
      </c>
      <c r="N225" s="198">
        <v>25000</v>
      </c>
      <c r="O225" s="198">
        <v>0</v>
      </c>
      <c r="P225" s="198">
        <v>40000</v>
      </c>
      <c r="Q225" s="198">
        <v>25000</v>
      </c>
      <c r="R225" s="198">
        <v>25000</v>
      </c>
    </row>
    <row r="226" spans="1:18" x14ac:dyDescent="0.3">
      <c r="A226">
        <f t="shared" si="3"/>
        <v>218</v>
      </c>
      <c r="B226" s="195" t="s">
        <v>253</v>
      </c>
      <c r="C226" s="196" t="s">
        <v>255</v>
      </c>
      <c r="D226" s="196" t="s">
        <v>185</v>
      </c>
      <c r="E226" s="201" t="s">
        <v>187</v>
      </c>
      <c r="F226" s="202" t="s">
        <v>11</v>
      </c>
      <c r="G226" s="198">
        <v>18100</v>
      </c>
      <c r="H226" s="198">
        <v>18100</v>
      </c>
      <c r="I226" s="198">
        <v>10860</v>
      </c>
      <c r="J226" s="198">
        <v>0</v>
      </c>
      <c r="K226" s="198">
        <v>0</v>
      </c>
      <c r="L226" s="198">
        <v>0</v>
      </c>
      <c r="M226" s="198">
        <v>0</v>
      </c>
      <c r="N226" s="198">
        <v>0</v>
      </c>
      <c r="O226" s="198">
        <v>0</v>
      </c>
      <c r="P226" s="198">
        <v>18100</v>
      </c>
      <c r="Q226" s="198">
        <v>18100</v>
      </c>
      <c r="R226" s="198">
        <v>10860</v>
      </c>
    </row>
    <row r="227" spans="1:18" x14ac:dyDescent="0.3">
      <c r="A227">
        <f t="shared" si="3"/>
        <v>219</v>
      </c>
      <c r="B227" s="195" t="s">
        <v>253</v>
      </c>
      <c r="C227" s="196" t="s">
        <v>255</v>
      </c>
      <c r="D227" s="196" t="s">
        <v>185</v>
      </c>
      <c r="E227" s="196" t="s">
        <v>188</v>
      </c>
      <c r="F227" s="199" t="s">
        <v>413</v>
      </c>
      <c r="G227" s="198">
        <v>18100</v>
      </c>
      <c r="H227" s="198">
        <v>18100</v>
      </c>
      <c r="I227" s="198">
        <v>10860</v>
      </c>
      <c r="J227" s="198">
        <v>0</v>
      </c>
      <c r="K227" s="198">
        <v>0</v>
      </c>
      <c r="L227" s="198">
        <v>0</v>
      </c>
      <c r="M227" s="198">
        <v>0</v>
      </c>
      <c r="N227" s="198">
        <v>0</v>
      </c>
      <c r="O227" s="198">
        <v>0</v>
      </c>
      <c r="P227" s="198">
        <v>18100</v>
      </c>
      <c r="Q227" s="198">
        <v>18100</v>
      </c>
      <c r="R227" s="198">
        <v>10860</v>
      </c>
    </row>
    <row r="228" spans="1:18" x14ac:dyDescent="0.3">
      <c r="A228">
        <f t="shared" si="3"/>
        <v>220</v>
      </c>
      <c r="B228" s="195" t="s">
        <v>253</v>
      </c>
      <c r="C228" s="196" t="s">
        <v>255</v>
      </c>
      <c r="D228" s="196" t="s">
        <v>185</v>
      </c>
      <c r="E228" s="196" t="s">
        <v>221</v>
      </c>
      <c r="F228" s="200" t="s">
        <v>222</v>
      </c>
      <c r="G228" s="198">
        <v>18100</v>
      </c>
      <c r="H228" s="198">
        <v>18100</v>
      </c>
      <c r="I228" s="198">
        <v>10860</v>
      </c>
      <c r="J228" s="198">
        <v>0</v>
      </c>
      <c r="K228" s="198">
        <v>0</v>
      </c>
      <c r="L228" s="198">
        <v>0</v>
      </c>
      <c r="M228" s="198">
        <v>0</v>
      </c>
      <c r="N228" s="198">
        <v>0</v>
      </c>
      <c r="O228" s="198">
        <v>0</v>
      </c>
      <c r="P228" s="198">
        <v>18100</v>
      </c>
      <c r="Q228" s="198">
        <v>18100</v>
      </c>
      <c r="R228" s="198">
        <v>10860</v>
      </c>
    </row>
    <row r="229" spans="1:18" x14ac:dyDescent="0.3">
      <c r="A229">
        <f t="shared" si="3"/>
        <v>221</v>
      </c>
      <c r="B229" s="195" t="s">
        <v>253</v>
      </c>
      <c r="C229" s="196" t="s">
        <v>255</v>
      </c>
      <c r="D229" s="196" t="s">
        <v>185</v>
      </c>
      <c r="E229" s="201" t="s">
        <v>223</v>
      </c>
      <c r="F229" s="202" t="s">
        <v>224</v>
      </c>
      <c r="G229" s="198">
        <v>18100</v>
      </c>
      <c r="H229" s="198">
        <v>18100</v>
      </c>
      <c r="I229" s="198">
        <v>10860</v>
      </c>
      <c r="J229" s="198">
        <v>0</v>
      </c>
      <c r="K229" s="198">
        <v>0</v>
      </c>
      <c r="L229" s="198">
        <v>0</v>
      </c>
      <c r="M229" s="198">
        <v>0</v>
      </c>
      <c r="N229" s="198">
        <v>0</v>
      </c>
      <c r="O229" s="198">
        <v>0</v>
      </c>
      <c r="P229" s="198">
        <v>18100</v>
      </c>
      <c r="Q229" s="198">
        <v>18100</v>
      </c>
      <c r="R229" s="198">
        <v>10860</v>
      </c>
    </row>
    <row r="230" spans="1:18" ht="15.6" x14ac:dyDescent="0.3">
      <c r="A230">
        <f t="shared" si="3"/>
        <v>222</v>
      </c>
      <c r="B230" s="195" t="s">
        <v>253</v>
      </c>
      <c r="C230" s="196" t="s">
        <v>382</v>
      </c>
      <c r="D230" s="196" t="s">
        <v>185</v>
      </c>
      <c r="E230" s="196" t="s">
        <v>187</v>
      </c>
      <c r="F230" s="197" t="s">
        <v>373</v>
      </c>
      <c r="G230" s="198">
        <v>1331365</v>
      </c>
      <c r="H230" s="198">
        <v>1331365</v>
      </c>
      <c r="I230" s="198">
        <v>674319.27</v>
      </c>
      <c r="J230" s="198">
        <v>0</v>
      </c>
      <c r="K230" s="198">
        <v>0</v>
      </c>
      <c r="L230" s="198">
        <v>0</v>
      </c>
      <c r="M230" s="198">
        <v>0</v>
      </c>
      <c r="N230" s="198">
        <v>0</v>
      </c>
      <c r="O230" s="198">
        <v>0</v>
      </c>
      <c r="P230" s="198">
        <v>1331365</v>
      </c>
      <c r="Q230" s="198">
        <v>1331365</v>
      </c>
      <c r="R230" s="198">
        <v>674319.27</v>
      </c>
    </row>
    <row r="231" spans="1:18" x14ac:dyDescent="0.3">
      <c r="A231">
        <f t="shared" si="3"/>
        <v>223</v>
      </c>
      <c r="B231" s="195" t="s">
        <v>253</v>
      </c>
      <c r="C231" s="196" t="s">
        <v>382</v>
      </c>
      <c r="D231" s="196" t="s">
        <v>185</v>
      </c>
      <c r="E231" s="196" t="s">
        <v>188</v>
      </c>
      <c r="F231" s="199" t="s">
        <v>413</v>
      </c>
      <c r="G231" s="198">
        <v>1331365</v>
      </c>
      <c r="H231" s="198">
        <v>1331365</v>
      </c>
      <c r="I231" s="198">
        <v>674319.27</v>
      </c>
      <c r="J231" s="198">
        <v>0</v>
      </c>
      <c r="K231" s="198">
        <v>0</v>
      </c>
      <c r="L231" s="198">
        <v>0</v>
      </c>
      <c r="M231" s="198">
        <v>0</v>
      </c>
      <c r="N231" s="198">
        <v>0</v>
      </c>
      <c r="O231" s="198">
        <v>0</v>
      </c>
      <c r="P231" s="198">
        <v>1331365</v>
      </c>
      <c r="Q231" s="198">
        <v>1331365</v>
      </c>
      <c r="R231" s="198">
        <v>674319.27</v>
      </c>
    </row>
    <row r="232" spans="1:18" x14ac:dyDescent="0.3">
      <c r="A232">
        <f t="shared" si="3"/>
        <v>224</v>
      </c>
      <c r="B232" s="195" t="s">
        <v>253</v>
      </c>
      <c r="C232" s="196" t="s">
        <v>382</v>
      </c>
      <c r="D232" s="196" t="s">
        <v>185</v>
      </c>
      <c r="E232" s="196" t="s">
        <v>189</v>
      </c>
      <c r="F232" s="200" t="s">
        <v>190</v>
      </c>
      <c r="G232" s="198">
        <v>1253615</v>
      </c>
      <c r="H232" s="198">
        <v>1253615</v>
      </c>
      <c r="I232" s="198">
        <v>619425.79</v>
      </c>
      <c r="J232" s="198">
        <v>0</v>
      </c>
      <c r="K232" s="198">
        <v>0</v>
      </c>
      <c r="L232" s="198">
        <v>0</v>
      </c>
      <c r="M232" s="198">
        <v>0</v>
      </c>
      <c r="N232" s="198">
        <v>0</v>
      </c>
      <c r="O232" s="198">
        <v>0</v>
      </c>
      <c r="P232" s="198">
        <v>1253615</v>
      </c>
      <c r="Q232" s="198">
        <v>1253615</v>
      </c>
      <c r="R232" s="198">
        <v>619425.79</v>
      </c>
    </row>
    <row r="233" spans="1:18" x14ac:dyDescent="0.3">
      <c r="A233">
        <f t="shared" si="3"/>
        <v>225</v>
      </c>
      <c r="B233" s="195" t="s">
        <v>253</v>
      </c>
      <c r="C233" s="196" t="s">
        <v>382</v>
      </c>
      <c r="D233" s="196" t="s">
        <v>185</v>
      </c>
      <c r="E233" s="201" t="s">
        <v>191</v>
      </c>
      <c r="F233" s="202" t="s">
        <v>192</v>
      </c>
      <c r="G233" s="198">
        <v>1027557</v>
      </c>
      <c r="H233" s="198">
        <v>1027557</v>
      </c>
      <c r="I233" s="198">
        <v>507703.11</v>
      </c>
      <c r="J233" s="198">
        <v>0</v>
      </c>
      <c r="K233" s="198">
        <v>0</v>
      </c>
      <c r="L233" s="198">
        <v>0</v>
      </c>
      <c r="M233" s="198">
        <v>0</v>
      </c>
      <c r="N233" s="198">
        <v>0</v>
      </c>
      <c r="O233" s="198">
        <v>0</v>
      </c>
      <c r="P233" s="198">
        <v>1027557</v>
      </c>
      <c r="Q233" s="198">
        <v>1027557</v>
      </c>
      <c r="R233" s="198">
        <v>507703.11</v>
      </c>
    </row>
    <row r="234" spans="1:18" x14ac:dyDescent="0.3">
      <c r="A234">
        <f t="shared" si="3"/>
        <v>226</v>
      </c>
      <c r="B234" s="195" t="s">
        <v>253</v>
      </c>
      <c r="C234" s="196" t="s">
        <v>382</v>
      </c>
      <c r="D234" s="196" t="s">
        <v>185</v>
      </c>
      <c r="E234" s="196" t="s">
        <v>193</v>
      </c>
      <c r="F234" s="199" t="s">
        <v>194</v>
      </c>
      <c r="G234" s="198">
        <v>1027557</v>
      </c>
      <c r="H234" s="198">
        <v>1027557</v>
      </c>
      <c r="I234" s="198">
        <v>507703.11</v>
      </c>
      <c r="J234" s="198">
        <v>0</v>
      </c>
      <c r="K234" s="198">
        <v>0</v>
      </c>
      <c r="L234" s="198">
        <v>0</v>
      </c>
      <c r="M234" s="198">
        <v>0</v>
      </c>
      <c r="N234" s="198">
        <v>0</v>
      </c>
      <c r="O234" s="198">
        <v>0</v>
      </c>
      <c r="P234" s="198">
        <v>1027557</v>
      </c>
      <c r="Q234" s="198">
        <v>1027557</v>
      </c>
      <c r="R234" s="198">
        <v>507703.11</v>
      </c>
    </row>
    <row r="235" spans="1:18" x14ac:dyDescent="0.3">
      <c r="A235">
        <f t="shared" si="3"/>
        <v>227</v>
      </c>
      <c r="B235" s="195" t="s">
        <v>253</v>
      </c>
      <c r="C235" s="196" t="s">
        <v>382</v>
      </c>
      <c r="D235" s="196" t="s">
        <v>185</v>
      </c>
      <c r="E235" s="196" t="s">
        <v>195</v>
      </c>
      <c r="F235" s="200" t="s">
        <v>196</v>
      </c>
      <c r="G235" s="198">
        <v>226058</v>
      </c>
      <c r="H235" s="198">
        <v>226058</v>
      </c>
      <c r="I235" s="198">
        <v>111722.68</v>
      </c>
      <c r="J235" s="198">
        <v>0</v>
      </c>
      <c r="K235" s="198">
        <v>0</v>
      </c>
      <c r="L235" s="198">
        <v>0</v>
      </c>
      <c r="M235" s="198">
        <v>0</v>
      </c>
      <c r="N235" s="198">
        <v>0</v>
      </c>
      <c r="O235" s="198">
        <v>0</v>
      </c>
      <c r="P235" s="198">
        <v>226058</v>
      </c>
      <c r="Q235" s="198">
        <v>226058</v>
      </c>
      <c r="R235" s="198">
        <v>111722.68</v>
      </c>
    </row>
    <row r="236" spans="1:18" x14ac:dyDescent="0.3">
      <c r="A236">
        <f t="shared" si="3"/>
        <v>228</v>
      </c>
      <c r="B236" s="195" t="s">
        <v>253</v>
      </c>
      <c r="C236" s="196" t="s">
        <v>382</v>
      </c>
      <c r="D236" s="196" t="s">
        <v>185</v>
      </c>
      <c r="E236" s="201" t="s">
        <v>197</v>
      </c>
      <c r="F236" s="202" t="s">
        <v>198</v>
      </c>
      <c r="G236" s="198">
        <v>77750</v>
      </c>
      <c r="H236" s="198">
        <v>77750</v>
      </c>
      <c r="I236" s="198">
        <v>54893.48</v>
      </c>
      <c r="J236" s="198">
        <v>0</v>
      </c>
      <c r="K236" s="198">
        <v>0</v>
      </c>
      <c r="L236" s="198">
        <v>0</v>
      </c>
      <c r="M236" s="198">
        <v>0</v>
      </c>
      <c r="N236" s="198">
        <v>0</v>
      </c>
      <c r="O236" s="198">
        <v>0</v>
      </c>
      <c r="P236" s="198">
        <v>77750</v>
      </c>
      <c r="Q236" s="198">
        <v>77750</v>
      </c>
      <c r="R236" s="198">
        <v>54893.48</v>
      </c>
    </row>
    <row r="237" spans="1:18" x14ac:dyDescent="0.3">
      <c r="A237">
        <f t="shared" si="3"/>
        <v>229</v>
      </c>
      <c r="B237" s="195" t="s">
        <v>253</v>
      </c>
      <c r="C237" s="196" t="s">
        <v>382</v>
      </c>
      <c r="D237" s="196" t="s">
        <v>185</v>
      </c>
      <c r="E237" s="196" t="s">
        <v>199</v>
      </c>
      <c r="F237" s="197" t="s">
        <v>200</v>
      </c>
      <c r="G237" s="198">
        <v>64550</v>
      </c>
      <c r="H237" s="198">
        <v>64550</v>
      </c>
      <c r="I237" s="198">
        <v>54893.48</v>
      </c>
      <c r="J237" s="198">
        <v>0</v>
      </c>
      <c r="K237" s="198">
        <v>0</v>
      </c>
      <c r="L237" s="198">
        <v>0</v>
      </c>
      <c r="M237" s="198">
        <v>0</v>
      </c>
      <c r="N237" s="198">
        <v>0</v>
      </c>
      <c r="O237" s="198">
        <v>0</v>
      </c>
      <c r="P237" s="198">
        <v>64550</v>
      </c>
      <c r="Q237" s="198">
        <v>64550</v>
      </c>
      <c r="R237" s="198">
        <v>54893.48</v>
      </c>
    </row>
    <row r="238" spans="1:18" x14ac:dyDescent="0.3">
      <c r="A238">
        <f t="shared" si="3"/>
        <v>230</v>
      </c>
      <c r="B238" s="195" t="s">
        <v>253</v>
      </c>
      <c r="C238" s="196" t="s">
        <v>382</v>
      </c>
      <c r="D238" s="196" t="s">
        <v>185</v>
      </c>
      <c r="E238" s="196" t="s">
        <v>201</v>
      </c>
      <c r="F238" s="199" t="s">
        <v>202</v>
      </c>
      <c r="G238" s="198">
        <v>13200</v>
      </c>
      <c r="H238" s="198">
        <v>13200</v>
      </c>
      <c r="I238" s="198">
        <v>0</v>
      </c>
      <c r="J238" s="198">
        <v>0</v>
      </c>
      <c r="K238" s="198">
        <v>0</v>
      </c>
      <c r="L238" s="198">
        <v>0</v>
      </c>
      <c r="M238" s="198">
        <v>0</v>
      </c>
      <c r="N238" s="198">
        <v>0</v>
      </c>
      <c r="O238" s="198">
        <v>0</v>
      </c>
      <c r="P238" s="198">
        <v>13200</v>
      </c>
      <c r="Q238" s="198">
        <v>13200</v>
      </c>
      <c r="R238" s="198">
        <v>0</v>
      </c>
    </row>
    <row r="239" spans="1:18" x14ac:dyDescent="0.3">
      <c r="A239">
        <f t="shared" si="3"/>
        <v>231</v>
      </c>
      <c r="B239" s="195" t="s">
        <v>185</v>
      </c>
      <c r="C239" s="196" t="s">
        <v>188</v>
      </c>
      <c r="D239" s="196" t="s">
        <v>185</v>
      </c>
      <c r="E239" s="196" t="s">
        <v>187</v>
      </c>
      <c r="F239" s="200" t="s">
        <v>416</v>
      </c>
      <c r="G239" s="198">
        <v>19600041.579999998</v>
      </c>
      <c r="H239" s="198">
        <v>19600041.579999998</v>
      </c>
      <c r="I239" s="198">
        <v>19588961.559999999</v>
      </c>
      <c r="J239" s="198">
        <v>548400</v>
      </c>
      <c r="K239" s="198">
        <v>548400</v>
      </c>
      <c r="L239" s="198">
        <v>527744.9</v>
      </c>
      <c r="M239" s="198">
        <v>527744.9</v>
      </c>
      <c r="N239" s="198">
        <v>0</v>
      </c>
      <c r="O239" s="198">
        <v>0</v>
      </c>
      <c r="P239" s="198">
        <v>20148441.579999998</v>
      </c>
      <c r="Q239" s="198">
        <v>20148441.579999998</v>
      </c>
      <c r="R239" s="198">
        <v>20116706.460000001</v>
      </c>
    </row>
    <row r="240" spans="1:18" x14ac:dyDescent="0.3">
      <c r="A240">
        <f t="shared" si="3"/>
        <v>232</v>
      </c>
      <c r="B240" s="195" t="s">
        <v>185</v>
      </c>
      <c r="C240" s="196" t="s">
        <v>188</v>
      </c>
      <c r="D240" s="196" t="s">
        <v>185</v>
      </c>
      <c r="E240" s="201" t="s">
        <v>188</v>
      </c>
      <c r="F240" s="202" t="s">
        <v>413</v>
      </c>
      <c r="G240" s="198">
        <v>19600041.579999998</v>
      </c>
      <c r="H240" s="198">
        <v>19600041.579999998</v>
      </c>
      <c r="I240" s="198">
        <v>19588961.559999999</v>
      </c>
      <c r="J240" s="198">
        <v>0</v>
      </c>
      <c r="K240" s="198">
        <v>0</v>
      </c>
      <c r="L240" s="198">
        <v>0</v>
      </c>
      <c r="M240" s="198">
        <v>0</v>
      </c>
      <c r="N240" s="198">
        <v>0</v>
      </c>
      <c r="O240" s="198">
        <v>0</v>
      </c>
      <c r="P240" s="198">
        <v>19600041.579999998</v>
      </c>
      <c r="Q240" s="198">
        <v>19600041.579999998</v>
      </c>
      <c r="R240" s="198">
        <v>19588961.559999999</v>
      </c>
    </row>
    <row r="241" spans="1:18" x14ac:dyDescent="0.3">
      <c r="A241">
        <f t="shared" si="3"/>
        <v>233</v>
      </c>
      <c r="B241" s="195" t="s">
        <v>185</v>
      </c>
      <c r="C241" s="196" t="s">
        <v>188</v>
      </c>
      <c r="D241" s="196" t="s">
        <v>185</v>
      </c>
      <c r="E241" s="196" t="s">
        <v>256</v>
      </c>
      <c r="F241" s="199" t="s">
        <v>257</v>
      </c>
      <c r="G241" s="198">
        <v>19600041.579999998</v>
      </c>
      <c r="H241" s="198">
        <v>19600041.579999998</v>
      </c>
      <c r="I241" s="198">
        <v>19588961.559999999</v>
      </c>
      <c r="J241" s="198">
        <v>0</v>
      </c>
      <c r="K241" s="198">
        <v>0</v>
      </c>
      <c r="L241" s="198">
        <v>0</v>
      </c>
      <c r="M241" s="198">
        <v>0</v>
      </c>
      <c r="N241" s="198">
        <v>0</v>
      </c>
      <c r="O241" s="198">
        <v>0</v>
      </c>
      <c r="P241" s="198">
        <v>19600041.579999998</v>
      </c>
      <c r="Q241" s="198">
        <v>19600041.579999998</v>
      </c>
      <c r="R241" s="198">
        <v>19588961.559999999</v>
      </c>
    </row>
    <row r="242" spans="1:18" ht="15.6" x14ac:dyDescent="0.3">
      <c r="A242">
        <f t="shared" si="3"/>
        <v>234</v>
      </c>
      <c r="B242" s="195" t="s">
        <v>185</v>
      </c>
      <c r="C242" s="196" t="s">
        <v>188</v>
      </c>
      <c r="D242" s="196" t="s">
        <v>185</v>
      </c>
      <c r="E242" s="196" t="s">
        <v>258</v>
      </c>
      <c r="F242" s="200" t="s">
        <v>259</v>
      </c>
      <c r="G242" s="198">
        <v>19600041.579999998</v>
      </c>
      <c r="H242" s="198">
        <v>19600041.579999998</v>
      </c>
      <c r="I242" s="198">
        <v>19588961.559999999</v>
      </c>
      <c r="J242" s="198">
        <v>0</v>
      </c>
      <c r="K242" s="198">
        <v>0</v>
      </c>
      <c r="L242" s="198">
        <v>0</v>
      </c>
      <c r="M242" s="198">
        <v>0</v>
      </c>
      <c r="N242" s="198">
        <v>0</v>
      </c>
      <c r="O242" s="198">
        <v>0</v>
      </c>
      <c r="P242" s="198">
        <v>19600041.579999998</v>
      </c>
      <c r="Q242" s="198">
        <v>19600041.579999998</v>
      </c>
      <c r="R242" s="198">
        <v>19588961.559999999</v>
      </c>
    </row>
    <row r="243" spans="1:18" x14ac:dyDescent="0.3">
      <c r="A243">
        <f t="shared" si="3"/>
        <v>235</v>
      </c>
      <c r="B243" s="195" t="s">
        <v>185</v>
      </c>
      <c r="C243" s="196" t="s">
        <v>188</v>
      </c>
      <c r="D243" s="196" t="s">
        <v>185</v>
      </c>
      <c r="E243" s="201" t="s">
        <v>227</v>
      </c>
      <c r="F243" s="202" t="s">
        <v>414</v>
      </c>
      <c r="G243" s="198">
        <v>0</v>
      </c>
      <c r="H243" s="198">
        <v>0</v>
      </c>
      <c r="I243" s="198">
        <v>0</v>
      </c>
      <c r="J243" s="198">
        <v>548400</v>
      </c>
      <c r="K243" s="198">
        <v>548400</v>
      </c>
      <c r="L243" s="198">
        <v>527744.9</v>
      </c>
      <c r="M243" s="198">
        <v>527744.9</v>
      </c>
      <c r="N243" s="198">
        <v>0</v>
      </c>
      <c r="O243" s="198">
        <v>0</v>
      </c>
      <c r="P243" s="198">
        <v>548400</v>
      </c>
      <c r="Q243" s="198">
        <v>548400</v>
      </c>
      <c r="R243" s="198">
        <v>527744.9</v>
      </c>
    </row>
    <row r="244" spans="1:18" x14ac:dyDescent="0.3">
      <c r="A244">
        <f t="shared" si="3"/>
        <v>236</v>
      </c>
      <c r="B244" s="195" t="s">
        <v>185</v>
      </c>
      <c r="C244" s="196" t="s">
        <v>188</v>
      </c>
      <c r="D244" s="196" t="s">
        <v>185</v>
      </c>
      <c r="E244" s="196" t="s">
        <v>260</v>
      </c>
      <c r="F244" s="197" t="s">
        <v>261</v>
      </c>
      <c r="G244" s="198">
        <v>0</v>
      </c>
      <c r="H244" s="198">
        <v>0</v>
      </c>
      <c r="I244" s="198">
        <v>0</v>
      </c>
      <c r="J244" s="198">
        <v>548400</v>
      </c>
      <c r="K244" s="198">
        <v>548400</v>
      </c>
      <c r="L244" s="198">
        <v>527744.9</v>
      </c>
      <c r="M244" s="198">
        <v>527744.9</v>
      </c>
      <c r="N244" s="198">
        <v>0</v>
      </c>
      <c r="O244" s="198">
        <v>0</v>
      </c>
      <c r="P244" s="198">
        <v>548400</v>
      </c>
      <c r="Q244" s="198">
        <v>548400</v>
      </c>
      <c r="R244" s="198">
        <v>527744.9</v>
      </c>
    </row>
    <row r="245" spans="1:18" ht="15.6" x14ac:dyDescent="0.3">
      <c r="A245">
        <f t="shared" si="3"/>
        <v>237</v>
      </c>
      <c r="B245" s="195" t="s">
        <v>185</v>
      </c>
      <c r="C245" s="196" t="s">
        <v>188</v>
      </c>
      <c r="D245" s="196" t="s">
        <v>185</v>
      </c>
      <c r="E245" s="196" t="s">
        <v>262</v>
      </c>
      <c r="F245" s="199" t="s">
        <v>263</v>
      </c>
      <c r="G245" s="198">
        <v>0</v>
      </c>
      <c r="H245" s="198">
        <v>0</v>
      </c>
      <c r="I245" s="198">
        <v>0</v>
      </c>
      <c r="J245" s="198">
        <v>548400</v>
      </c>
      <c r="K245" s="198">
        <v>548400</v>
      </c>
      <c r="L245" s="198">
        <v>527744.9</v>
      </c>
      <c r="M245" s="198">
        <v>527744.9</v>
      </c>
      <c r="N245" s="198">
        <v>0</v>
      </c>
      <c r="O245" s="198">
        <v>0</v>
      </c>
      <c r="P245" s="198">
        <v>548400</v>
      </c>
      <c r="Q245" s="198">
        <v>548400</v>
      </c>
      <c r="R245" s="198">
        <v>527744.9</v>
      </c>
    </row>
    <row r="246" spans="1:18" ht="23.4" x14ac:dyDescent="0.3">
      <c r="A246">
        <f t="shared" si="3"/>
        <v>238</v>
      </c>
      <c r="B246" s="195" t="s">
        <v>484</v>
      </c>
      <c r="C246" s="196"/>
      <c r="D246" s="196"/>
      <c r="E246" s="196"/>
      <c r="F246" s="200"/>
      <c r="G246" s="198" t="s">
        <v>185</v>
      </c>
      <c r="H246" s="198" t="s">
        <v>185</v>
      </c>
      <c r="I246" s="198" t="s">
        <v>458</v>
      </c>
      <c r="J246" s="198"/>
      <c r="K246" s="198" t="s">
        <v>185</v>
      </c>
      <c r="L246" s="198" t="s">
        <v>185</v>
      </c>
      <c r="M246" s="198" t="s">
        <v>185</v>
      </c>
      <c r="N246" s="198" t="s">
        <v>185</v>
      </c>
      <c r="O246" s="198" t="s">
        <v>185</v>
      </c>
      <c r="P246" s="198" t="s">
        <v>185</v>
      </c>
      <c r="Q246" s="198" t="s">
        <v>464</v>
      </c>
      <c r="R246" s="198"/>
    </row>
    <row r="247" spans="1:18" x14ac:dyDescent="0.3">
      <c r="A247">
        <f t="shared" si="3"/>
        <v>239</v>
      </c>
      <c r="B247" s="195" t="s">
        <v>406</v>
      </c>
      <c r="C247" s="196" t="s">
        <v>407</v>
      </c>
      <c r="D247" s="196">
        <v>3</v>
      </c>
      <c r="E247" s="201">
        <v>4</v>
      </c>
      <c r="F247" s="202">
        <v>5</v>
      </c>
      <c r="G247" s="198">
        <v>6</v>
      </c>
      <c r="H247" s="198">
        <v>7</v>
      </c>
      <c r="I247" s="198">
        <v>8</v>
      </c>
      <c r="J247" s="198">
        <v>9</v>
      </c>
      <c r="K247" s="198">
        <v>10</v>
      </c>
      <c r="L247" s="198">
        <v>11</v>
      </c>
      <c r="M247" s="198">
        <v>12</v>
      </c>
      <c r="N247" s="198" t="s">
        <v>408</v>
      </c>
      <c r="O247" s="198" t="s">
        <v>409</v>
      </c>
      <c r="P247" s="198" t="s">
        <v>410</v>
      </c>
      <c r="Q247" s="198" t="s">
        <v>411</v>
      </c>
      <c r="R247" s="198" t="s">
        <v>412</v>
      </c>
    </row>
    <row r="248" spans="1:18" ht="15.6" x14ac:dyDescent="0.3">
      <c r="A248">
        <f t="shared" si="3"/>
        <v>240</v>
      </c>
      <c r="B248" s="195" t="s">
        <v>264</v>
      </c>
      <c r="C248" s="196" t="s">
        <v>265</v>
      </c>
      <c r="D248" s="196" t="s">
        <v>185</v>
      </c>
      <c r="E248" s="196" t="s">
        <v>187</v>
      </c>
      <c r="F248" s="197" t="s">
        <v>13</v>
      </c>
      <c r="G248" s="198">
        <v>13728675.699999999</v>
      </c>
      <c r="H248" s="198">
        <v>13728675.699999999</v>
      </c>
      <c r="I248" s="198">
        <v>13728675.59</v>
      </c>
      <c r="J248" s="198">
        <v>138300</v>
      </c>
      <c r="K248" s="198">
        <v>138300</v>
      </c>
      <c r="L248" s="198">
        <v>121076.9</v>
      </c>
      <c r="M248" s="198">
        <v>121076.9</v>
      </c>
      <c r="N248" s="198">
        <v>0</v>
      </c>
      <c r="O248" s="198">
        <v>0</v>
      </c>
      <c r="P248" s="198">
        <v>13866975.699999999</v>
      </c>
      <c r="Q248" s="198">
        <v>13866975.699999999</v>
      </c>
      <c r="R248" s="198">
        <v>13849752.49</v>
      </c>
    </row>
    <row r="249" spans="1:18" x14ac:dyDescent="0.3">
      <c r="A249">
        <f t="shared" si="3"/>
        <v>241</v>
      </c>
      <c r="B249" s="195" t="s">
        <v>264</v>
      </c>
      <c r="C249" s="196" t="s">
        <v>265</v>
      </c>
      <c r="D249" s="196" t="s">
        <v>185</v>
      </c>
      <c r="E249" s="196" t="s">
        <v>188</v>
      </c>
      <c r="F249" s="199" t="s">
        <v>413</v>
      </c>
      <c r="G249" s="198">
        <v>13728675.699999999</v>
      </c>
      <c r="H249" s="198">
        <v>13728675.699999999</v>
      </c>
      <c r="I249" s="198">
        <v>13728675.59</v>
      </c>
      <c r="J249" s="198">
        <v>0</v>
      </c>
      <c r="K249" s="198">
        <v>0</v>
      </c>
      <c r="L249" s="198">
        <v>0</v>
      </c>
      <c r="M249" s="198">
        <v>0</v>
      </c>
      <c r="N249" s="198">
        <v>0</v>
      </c>
      <c r="O249" s="198">
        <v>0</v>
      </c>
      <c r="P249" s="198">
        <v>13728675.699999999</v>
      </c>
      <c r="Q249" s="198">
        <v>13728675.699999999</v>
      </c>
      <c r="R249" s="198">
        <v>13728675.59</v>
      </c>
    </row>
    <row r="250" spans="1:18" x14ac:dyDescent="0.3">
      <c r="A250">
        <f t="shared" si="3"/>
        <v>242</v>
      </c>
      <c r="B250" s="195" t="s">
        <v>264</v>
      </c>
      <c r="C250" s="196" t="s">
        <v>265</v>
      </c>
      <c r="D250" s="196" t="s">
        <v>185</v>
      </c>
      <c r="E250" s="196" t="s">
        <v>256</v>
      </c>
      <c r="F250" s="200" t="s">
        <v>257</v>
      </c>
      <c r="G250" s="198">
        <v>13728675.699999999</v>
      </c>
      <c r="H250" s="198">
        <v>13728675.699999999</v>
      </c>
      <c r="I250" s="198">
        <v>13728675.59</v>
      </c>
      <c r="J250" s="198">
        <v>0</v>
      </c>
      <c r="K250" s="198">
        <v>0</v>
      </c>
      <c r="L250" s="198">
        <v>0</v>
      </c>
      <c r="M250" s="198">
        <v>0</v>
      </c>
      <c r="N250" s="198">
        <v>0</v>
      </c>
      <c r="O250" s="198">
        <v>0</v>
      </c>
      <c r="P250" s="198">
        <v>13728675.699999999</v>
      </c>
      <c r="Q250" s="198">
        <v>13728675.699999999</v>
      </c>
      <c r="R250" s="198">
        <v>13728675.59</v>
      </c>
    </row>
    <row r="251" spans="1:18" ht="15.6" x14ac:dyDescent="0.3">
      <c r="A251">
        <f t="shared" si="3"/>
        <v>243</v>
      </c>
      <c r="B251" s="195" t="s">
        <v>264</v>
      </c>
      <c r="C251" s="196" t="s">
        <v>265</v>
      </c>
      <c r="D251" s="196" t="s">
        <v>185</v>
      </c>
      <c r="E251" s="201" t="s">
        <v>258</v>
      </c>
      <c r="F251" s="202" t="s">
        <v>259</v>
      </c>
      <c r="G251" s="198">
        <v>13728675.699999999</v>
      </c>
      <c r="H251" s="198">
        <v>13728675.699999999</v>
      </c>
      <c r="I251" s="198">
        <v>13728675.59</v>
      </c>
      <c r="J251" s="198">
        <v>0</v>
      </c>
      <c r="K251" s="198">
        <v>0</v>
      </c>
      <c r="L251" s="198">
        <v>0</v>
      </c>
      <c r="M251" s="198">
        <v>0</v>
      </c>
      <c r="N251" s="198">
        <v>0</v>
      </c>
      <c r="O251" s="198">
        <v>0</v>
      </c>
      <c r="P251" s="198">
        <v>13728675.699999999</v>
      </c>
      <c r="Q251" s="198">
        <v>13728675.699999999</v>
      </c>
      <c r="R251" s="198">
        <v>13728675.59</v>
      </c>
    </row>
    <row r="252" spans="1:18" x14ac:dyDescent="0.3">
      <c r="A252">
        <f t="shared" si="3"/>
        <v>244</v>
      </c>
      <c r="B252" s="195" t="s">
        <v>264</v>
      </c>
      <c r="C252" s="196" t="s">
        <v>265</v>
      </c>
      <c r="D252" s="196" t="s">
        <v>185</v>
      </c>
      <c r="E252" s="196" t="s">
        <v>227</v>
      </c>
      <c r="F252" s="197" t="s">
        <v>414</v>
      </c>
      <c r="G252" s="198">
        <v>0</v>
      </c>
      <c r="H252" s="198">
        <v>0</v>
      </c>
      <c r="I252" s="198">
        <v>0</v>
      </c>
      <c r="J252" s="198">
        <v>138300</v>
      </c>
      <c r="K252" s="198">
        <v>138300</v>
      </c>
      <c r="L252" s="198">
        <v>121076.9</v>
      </c>
      <c r="M252" s="198">
        <v>121076.9</v>
      </c>
      <c r="N252" s="198">
        <v>0</v>
      </c>
      <c r="O252" s="198">
        <v>0</v>
      </c>
      <c r="P252" s="198">
        <v>138300</v>
      </c>
      <c r="Q252" s="198">
        <v>138300</v>
      </c>
      <c r="R252" s="198">
        <v>121076.9</v>
      </c>
    </row>
    <row r="253" spans="1:18" x14ac:dyDescent="0.3">
      <c r="A253">
        <f t="shared" si="3"/>
        <v>245</v>
      </c>
      <c r="B253" s="195" t="s">
        <v>264</v>
      </c>
      <c r="C253" s="196" t="s">
        <v>265</v>
      </c>
      <c r="D253" s="196" t="s">
        <v>185</v>
      </c>
      <c r="E253" s="196" t="s">
        <v>260</v>
      </c>
      <c r="F253" s="199" t="s">
        <v>261</v>
      </c>
      <c r="G253" s="198">
        <v>0</v>
      </c>
      <c r="H253" s="198">
        <v>0</v>
      </c>
      <c r="I253" s="198">
        <v>0</v>
      </c>
      <c r="J253" s="198">
        <v>138300</v>
      </c>
      <c r="K253" s="198">
        <v>138300</v>
      </c>
      <c r="L253" s="198">
        <v>121076.9</v>
      </c>
      <c r="M253" s="198">
        <v>121076.9</v>
      </c>
      <c r="N253" s="198">
        <v>0</v>
      </c>
      <c r="O253" s="198">
        <v>0</v>
      </c>
      <c r="P253" s="198">
        <v>138300</v>
      </c>
      <c r="Q253" s="198">
        <v>138300</v>
      </c>
      <c r="R253" s="198">
        <v>121076.9</v>
      </c>
    </row>
    <row r="254" spans="1:18" ht="15.6" x14ac:dyDescent="0.3">
      <c r="A254">
        <f t="shared" si="3"/>
        <v>246</v>
      </c>
      <c r="B254" s="195" t="s">
        <v>264</v>
      </c>
      <c r="C254" s="196" t="s">
        <v>265</v>
      </c>
      <c r="D254" s="196" t="s">
        <v>185</v>
      </c>
      <c r="E254" s="196" t="s">
        <v>262</v>
      </c>
      <c r="F254" s="200" t="s">
        <v>263</v>
      </c>
      <c r="G254" s="198">
        <v>0</v>
      </c>
      <c r="H254" s="198">
        <v>0</v>
      </c>
      <c r="I254" s="198">
        <v>0</v>
      </c>
      <c r="J254" s="198">
        <v>138300</v>
      </c>
      <c r="K254" s="198">
        <v>138300</v>
      </c>
      <c r="L254" s="198">
        <v>121076.9</v>
      </c>
      <c r="M254" s="198">
        <v>121076.9</v>
      </c>
      <c r="N254" s="198">
        <v>0</v>
      </c>
      <c r="O254" s="198">
        <v>0</v>
      </c>
      <c r="P254" s="198">
        <v>138300</v>
      </c>
      <c r="Q254" s="198">
        <v>138300</v>
      </c>
      <c r="R254" s="198">
        <v>121076.9</v>
      </c>
    </row>
    <row r="255" spans="1:18" x14ac:dyDescent="0.3">
      <c r="A255">
        <f t="shared" si="3"/>
        <v>247</v>
      </c>
      <c r="B255" s="195" t="s">
        <v>185</v>
      </c>
      <c r="C255" s="196" t="s">
        <v>191</v>
      </c>
      <c r="D255" s="196" t="s">
        <v>185</v>
      </c>
      <c r="E255" s="201" t="s">
        <v>187</v>
      </c>
      <c r="F255" s="202" t="s">
        <v>266</v>
      </c>
      <c r="G255" s="198">
        <v>5127940</v>
      </c>
      <c r="H255" s="198">
        <v>5127940</v>
      </c>
      <c r="I255" s="198">
        <v>5116860.09</v>
      </c>
      <c r="J255" s="198">
        <v>410100</v>
      </c>
      <c r="K255" s="198">
        <v>410100</v>
      </c>
      <c r="L255" s="198">
        <v>406668</v>
      </c>
      <c r="M255" s="198">
        <v>406668</v>
      </c>
      <c r="N255" s="198">
        <v>0</v>
      </c>
      <c r="O255" s="198">
        <v>0</v>
      </c>
      <c r="P255" s="198">
        <v>5538040</v>
      </c>
      <c r="Q255" s="198">
        <v>5538040</v>
      </c>
      <c r="R255" s="198">
        <v>5523528.0899999999</v>
      </c>
    </row>
    <row r="256" spans="1:18" x14ac:dyDescent="0.3">
      <c r="A256">
        <f t="shared" si="3"/>
        <v>248</v>
      </c>
      <c r="B256" s="195" t="s">
        <v>185</v>
      </c>
      <c r="C256" s="196" t="s">
        <v>191</v>
      </c>
      <c r="D256" s="196" t="s">
        <v>185</v>
      </c>
      <c r="E256" s="201" t="s">
        <v>188</v>
      </c>
      <c r="F256" s="202" t="s">
        <v>413</v>
      </c>
      <c r="G256" s="198">
        <v>5127940</v>
      </c>
      <c r="H256" s="198">
        <v>5127940</v>
      </c>
      <c r="I256" s="198">
        <v>5116860.09</v>
      </c>
      <c r="J256" s="198">
        <v>0</v>
      </c>
      <c r="K256" s="198">
        <v>0</v>
      </c>
      <c r="L256" s="198">
        <v>0</v>
      </c>
      <c r="M256" s="198">
        <v>0</v>
      </c>
      <c r="N256" s="198">
        <v>0</v>
      </c>
      <c r="O256" s="198">
        <v>0</v>
      </c>
      <c r="P256" s="198">
        <v>5127940</v>
      </c>
      <c r="Q256" s="198">
        <v>5127940</v>
      </c>
      <c r="R256" s="198">
        <v>5116860.09</v>
      </c>
    </row>
    <row r="257" spans="1:18" x14ac:dyDescent="0.3">
      <c r="A257">
        <f t="shared" si="3"/>
        <v>249</v>
      </c>
      <c r="B257" s="195" t="s">
        <v>185</v>
      </c>
      <c r="C257" s="196" t="s">
        <v>191</v>
      </c>
      <c r="D257" s="196" t="s">
        <v>185</v>
      </c>
      <c r="E257" s="201" t="s">
        <v>256</v>
      </c>
      <c r="F257" s="202" t="s">
        <v>257</v>
      </c>
      <c r="G257" s="198">
        <v>5127940</v>
      </c>
      <c r="H257" s="198">
        <v>5127940</v>
      </c>
      <c r="I257" s="198">
        <v>5116860.09</v>
      </c>
      <c r="J257" s="198">
        <v>0</v>
      </c>
      <c r="K257" s="198">
        <v>0</v>
      </c>
      <c r="L257" s="198">
        <v>0</v>
      </c>
      <c r="M257" s="198">
        <v>0</v>
      </c>
      <c r="N257" s="198">
        <v>0</v>
      </c>
      <c r="O257" s="198">
        <v>0</v>
      </c>
      <c r="P257" s="198">
        <v>5127940</v>
      </c>
      <c r="Q257" s="198">
        <v>5127940</v>
      </c>
      <c r="R257" s="198">
        <v>5116860.09</v>
      </c>
    </row>
    <row r="258" spans="1:18" ht="15.6" x14ac:dyDescent="0.3">
      <c r="A258">
        <f t="shared" si="3"/>
        <v>250</v>
      </c>
      <c r="B258" s="195" t="s">
        <v>185</v>
      </c>
      <c r="C258" s="196" t="s">
        <v>191</v>
      </c>
      <c r="D258" s="196" t="s">
        <v>185</v>
      </c>
      <c r="E258" s="196" t="s">
        <v>258</v>
      </c>
      <c r="F258" s="200" t="s">
        <v>259</v>
      </c>
      <c r="G258" s="198">
        <v>5127940</v>
      </c>
      <c r="H258" s="198">
        <v>5127940</v>
      </c>
      <c r="I258" s="198">
        <v>5116860.09</v>
      </c>
      <c r="J258" s="198">
        <v>0</v>
      </c>
      <c r="K258" s="198">
        <v>0</v>
      </c>
      <c r="L258" s="198">
        <v>0</v>
      </c>
      <c r="M258" s="198">
        <v>0</v>
      </c>
      <c r="N258" s="198">
        <v>0</v>
      </c>
      <c r="O258" s="198">
        <v>0</v>
      </c>
      <c r="P258" s="198">
        <v>5127940</v>
      </c>
      <c r="Q258" s="198">
        <v>5127940</v>
      </c>
      <c r="R258" s="198">
        <v>5116860.09</v>
      </c>
    </row>
    <row r="259" spans="1:18" x14ac:dyDescent="0.3">
      <c r="A259">
        <f t="shared" si="3"/>
        <v>251</v>
      </c>
      <c r="B259" s="195" t="s">
        <v>185</v>
      </c>
      <c r="C259" s="196" t="s">
        <v>191</v>
      </c>
      <c r="D259" s="196" t="s">
        <v>185</v>
      </c>
      <c r="E259" s="201" t="s">
        <v>227</v>
      </c>
      <c r="F259" s="202" t="s">
        <v>414</v>
      </c>
      <c r="G259" s="198">
        <v>0</v>
      </c>
      <c r="H259" s="198">
        <v>0</v>
      </c>
      <c r="I259" s="198">
        <v>0</v>
      </c>
      <c r="J259" s="198">
        <v>410100</v>
      </c>
      <c r="K259" s="198">
        <v>410100</v>
      </c>
      <c r="L259" s="198">
        <v>406668</v>
      </c>
      <c r="M259" s="198">
        <v>406668</v>
      </c>
      <c r="N259" s="198">
        <v>0</v>
      </c>
      <c r="O259" s="198">
        <v>0</v>
      </c>
      <c r="P259" s="198">
        <v>410100</v>
      </c>
      <c r="Q259" s="198">
        <v>410100</v>
      </c>
      <c r="R259" s="198">
        <v>406668</v>
      </c>
    </row>
    <row r="260" spans="1:18" x14ac:dyDescent="0.3">
      <c r="A260">
        <f t="shared" si="3"/>
        <v>252</v>
      </c>
      <c r="B260" s="195" t="s">
        <v>185</v>
      </c>
      <c r="C260" s="196" t="s">
        <v>191</v>
      </c>
      <c r="D260" s="196" t="s">
        <v>185</v>
      </c>
      <c r="E260" s="201" t="s">
        <v>260</v>
      </c>
      <c r="F260" s="202" t="s">
        <v>261</v>
      </c>
      <c r="G260" s="198">
        <v>0</v>
      </c>
      <c r="H260" s="198">
        <v>0</v>
      </c>
      <c r="I260" s="198">
        <v>0</v>
      </c>
      <c r="J260" s="198">
        <v>410100</v>
      </c>
      <c r="K260" s="198">
        <v>410100</v>
      </c>
      <c r="L260" s="198">
        <v>406668</v>
      </c>
      <c r="M260" s="198">
        <v>406668</v>
      </c>
      <c r="N260" s="198">
        <v>0</v>
      </c>
      <c r="O260" s="198">
        <v>0</v>
      </c>
      <c r="P260" s="198">
        <v>410100</v>
      </c>
      <c r="Q260" s="198">
        <v>410100</v>
      </c>
      <c r="R260" s="198">
        <v>406668</v>
      </c>
    </row>
    <row r="261" spans="1:18" ht="15.6" x14ac:dyDescent="0.3">
      <c r="A261">
        <f t="shared" si="3"/>
        <v>253</v>
      </c>
      <c r="B261" s="195" t="s">
        <v>185</v>
      </c>
      <c r="C261" s="196" t="s">
        <v>191</v>
      </c>
      <c r="D261" s="196" t="s">
        <v>185</v>
      </c>
      <c r="E261" s="201" t="s">
        <v>262</v>
      </c>
      <c r="F261" s="202" t="s">
        <v>263</v>
      </c>
      <c r="G261" s="198">
        <v>0</v>
      </c>
      <c r="H261" s="198">
        <v>0</v>
      </c>
      <c r="I261" s="198">
        <v>0</v>
      </c>
      <c r="J261" s="198">
        <v>410100</v>
      </c>
      <c r="K261" s="198">
        <v>410100</v>
      </c>
      <c r="L261" s="198">
        <v>406668</v>
      </c>
      <c r="M261" s="198">
        <v>406668</v>
      </c>
      <c r="N261" s="198">
        <v>0</v>
      </c>
      <c r="O261" s="198">
        <v>0</v>
      </c>
      <c r="P261" s="198">
        <v>410100</v>
      </c>
      <c r="Q261" s="198">
        <v>410100</v>
      </c>
      <c r="R261" s="198">
        <v>406668</v>
      </c>
    </row>
    <row r="262" spans="1:18" ht="23.4" x14ac:dyDescent="0.3">
      <c r="A262">
        <f t="shared" si="3"/>
        <v>254</v>
      </c>
      <c r="B262" s="195" t="s">
        <v>267</v>
      </c>
      <c r="C262" s="196" t="s">
        <v>193</v>
      </c>
      <c r="D262" s="196" t="s">
        <v>185</v>
      </c>
      <c r="E262" s="201" t="s">
        <v>187</v>
      </c>
      <c r="F262" s="202" t="s">
        <v>14</v>
      </c>
      <c r="G262" s="198">
        <v>5127940</v>
      </c>
      <c r="H262" s="198">
        <v>5127940</v>
      </c>
      <c r="I262" s="198">
        <v>5116860.09</v>
      </c>
      <c r="J262" s="198">
        <v>410100</v>
      </c>
      <c r="K262" s="198">
        <v>410100</v>
      </c>
      <c r="L262" s="198">
        <v>406668</v>
      </c>
      <c r="M262" s="198">
        <v>406668</v>
      </c>
      <c r="N262" s="198">
        <v>0</v>
      </c>
      <c r="O262" s="198">
        <v>0</v>
      </c>
      <c r="P262" s="198">
        <v>5538040</v>
      </c>
      <c r="Q262" s="198">
        <v>5538040</v>
      </c>
      <c r="R262" s="198">
        <v>5523528.0899999999</v>
      </c>
    </row>
    <row r="263" spans="1:18" x14ac:dyDescent="0.3">
      <c r="A263">
        <f t="shared" si="3"/>
        <v>255</v>
      </c>
      <c r="B263" s="195" t="s">
        <v>267</v>
      </c>
      <c r="C263" s="196" t="s">
        <v>193</v>
      </c>
      <c r="D263" s="196" t="s">
        <v>185</v>
      </c>
      <c r="E263" s="201" t="s">
        <v>188</v>
      </c>
      <c r="F263" s="202" t="s">
        <v>413</v>
      </c>
      <c r="G263" s="198">
        <v>5127940</v>
      </c>
      <c r="H263" s="198">
        <v>5127940</v>
      </c>
      <c r="I263" s="198">
        <v>5116860.09</v>
      </c>
      <c r="J263" s="198">
        <v>0</v>
      </c>
      <c r="K263" s="198">
        <v>0</v>
      </c>
      <c r="L263" s="198">
        <v>0</v>
      </c>
      <c r="M263" s="198">
        <v>0</v>
      </c>
      <c r="N263" s="198">
        <v>0</v>
      </c>
      <c r="O263" s="198">
        <v>0</v>
      </c>
      <c r="P263" s="198">
        <v>5127940</v>
      </c>
      <c r="Q263" s="198">
        <v>5127940</v>
      </c>
      <c r="R263" s="198">
        <v>5116860.09</v>
      </c>
    </row>
    <row r="264" spans="1:18" x14ac:dyDescent="0.3">
      <c r="A264">
        <f t="shared" si="3"/>
        <v>256</v>
      </c>
      <c r="B264" s="195" t="s">
        <v>267</v>
      </c>
      <c r="C264" s="196" t="s">
        <v>193</v>
      </c>
      <c r="D264" s="196" t="s">
        <v>185</v>
      </c>
      <c r="E264" s="201" t="s">
        <v>256</v>
      </c>
      <c r="F264" s="202" t="s">
        <v>257</v>
      </c>
      <c r="G264" s="198">
        <v>5127940</v>
      </c>
      <c r="H264" s="198">
        <v>5127940</v>
      </c>
      <c r="I264" s="198">
        <v>5116860.09</v>
      </c>
      <c r="J264" s="198">
        <v>0</v>
      </c>
      <c r="K264" s="198">
        <v>0</v>
      </c>
      <c r="L264" s="198">
        <v>0</v>
      </c>
      <c r="M264" s="198">
        <v>0</v>
      </c>
      <c r="N264" s="198">
        <v>0</v>
      </c>
      <c r="O264" s="198">
        <v>0</v>
      </c>
      <c r="P264" s="198">
        <v>5127940</v>
      </c>
      <c r="Q264" s="198">
        <v>5127940</v>
      </c>
      <c r="R264" s="198">
        <v>5116860.09</v>
      </c>
    </row>
    <row r="265" spans="1:18" ht="15.6" x14ac:dyDescent="0.3">
      <c r="A265">
        <f t="shared" si="3"/>
        <v>257</v>
      </c>
      <c r="B265" s="195" t="s">
        <v>267</v>
      </c>
      <c r="C265" s="196" t="s">
        <v>193</v>
      </c>
      <c r="D265" s="196" t="s">
        <v>185</v>
      </c>
      <c r="E265" s="201" t="s">
        <v>258</v>
      </c>
      <c r="F265" s="202" t="s">
        <v>259</v>
      </c>
      <c r="G265" s="198">
        <v>5127940</v>
      </c>
      <c r="H265" s="198">
        <v>5127940</v>
      </c>
      <c r="I265" s="198">
        <v>5116860.09</v>
      </c>
      <c r="J265" s="198">
        <v>0</v>
      </c>
      <c r="K265" s="198">
        <v>0</v>
      </c>
      <c r="L265" s="198">
        <v>0</v>
      </c>
      <c r="M265" s="198">
        <v>0</v>
      </c>
      <c r="N265" s="198">
        <v>0</v>
      </c>
      <c r="O265" s="198">
        <v>0</v>
      </c>
      <c r="P265" s="198">
        <v>5127940</v>
      </c>
      <c r="Q265" s="198">
        <v>5127940</v>
      </c>
      <c r="R265" s="198">
        <v>5116860.09</v>
      </c>
    </row>
    <row r="266" spans="1:18" x14ac:dyDescent="0.3">
      <c r="A266">
        <f t="shared" ref="A266:A329" si="4">A265+1</f>
        <v>258</v>
      </c>
      <c r="B266" s="195" t="s">
        <v>267</v>
      </c>
      <c r="C266" s="196" t="s">
        <v>193</v>
      </c>
      <c r="D266" s="196" t="s">
        <v>185</v>
      </c>
      <c r="E266" s="201" t="s">
        <v>227</v>
      </c>
      <c r="F266" s="202" t="s">
        <v>414</v>
      </c>
      <c r="G266" s="198">
        <v>0</v>
      </c>
      <c r="H266" s="198">
        <v>0</v>
      </c>
      <c r="I266" s="198">
        <v>0</v>
      </c>
      <c r="J266" s="198">
        <v>410100</v>
      </c>
      <c r="K266" s="198">
        <v>410100</v>
      </c>
      <c r="L266" s="198">
        <v>406668</v>
      </c>
      <c r="M266" s="198">
        <v>406668</v>
      </c>
      <c r="N266" s="198">
        <v>0</v>
      </c>
      <c r="O266" s="198">
        <v>0</v>
      </c>
      <c r="P266" s="198">
        <v>410100</v>
      </c>
      <c r="Q266" s="198">
        <v>410100</v>
      </c>
      <c r="R266" s="198">
        <v>406668</v>
      </c>
    </row>
    <row r="267" spans="1:18" x14ac:dyDescent="0.3">
      <c r="A267">
        <f t="shared" si="4"/>
        <v>259</v>
      </c>
      <c r="B267" s="195" t="s">
        <v>267</v>
      </c>
      <c r="C267" s="196" t="s">
        <v>193</v>
      </c>
      <c r="D267" s="196" t="s">
        <v>185</v>
      </c>
      <c r="E267" s="201" t="s">
        <v>260</v>
      </c>
      <c r="F267" s="202" t="s">
        <v>261</v>
      </c>
      <c r="G267" s="198">
        <v>0</v>
      </c>
      <c r="H267" s="198">
        <v>0</v>
      </c>
      <c r="I267" s="198">
        <v>0</v>
      </c>
      <c r="J267" s="198">
        <v>410100</v>
      </c>
      <c r="K267" s="198">
        <v>410100</v>
      </c>
      <c r="L267" s="198">
        <v>406668</v>
      </c>
      <c r="M267" s="198">
        <v>406668</v>
      </c>
      <c r="N267" s="198">
        <v>0</v>
      </c>
      <c r="O267" s="198">
        <v>0</v>
      </c>
      <c r="P267" s="198">
        <v>410100</v>
      </c>
      <c r="Q267" s="198">
        <v>410100</v>
      </c>
      <c r="R267" s="198">
        <v>406668</v>
      </c>
    </row>
    <row r="268" spans="1:18" ht="15.6" x14ac:dyDescent="0.3">
      <c r="A268">
        <f t="shared" si="4"/>
        <v>260</v>
      </c>
      <c r="B268" s="195" t="s">
        <v>267</v>
      </c>
      <c r="C268" s="196" t="s">
        <v>193</v>
      </c>
      <c r="D268" s="196" t="s">
        <v>185</v>
      </c>
      <c r="E268" s="201" t="s">
        <v>262</v>
      </c>
      <c r="F268" s="202" t="s">
        <v>263</v>
      </c>
      <c r="G268" s="198">
        <v>0</v>
      </c>
      <c r="H268" s="198">
        <v>0</v>
      </c>
      <c r="I268" s="198">
        <v>0</v>
      </c>
      <c r="J268" s="198">
        <v>410100</v>
      </c>
      <c r="K268" s="198">
        <v>410100</v>
      </c>
      <c r="L268" s="198">
        <v>406668</v>
      </c>
      <c r="M268" s="198">
        <v>406668</v>
      </c>
      <c r="N268" s="198">
        <v>0</v>
      </c>
      <c r="O268" s="198">
        <v>0</v>
      </c>
      <c r="P268" s="198">
        <v>410100</v>
      </c>
      <c r="Q268" s="198">
        <v>410100</v>
      </c>
      <c r="R268" s="198">
        <v>406668</v>
      </c>
    </row>
    <row r="269" spans="1:18" ht="15.6" x14ac:dyDescent="0.3">
      <c r="A269">
        <f t="shared" si="4"/>
        <v>261</v>
      </c>
      <c r="B269" s="195" t="s">
        <v>185</v>
      </c>
      <c r="C269" s="196" t="s">
        <v>268</v>
      </c>
      <c r="D269" s="196" t="s">
        <v>185</v>
      </c>
      <c r="E269" s="201" t="s">
        <v>187</v>
      </c>
      <c r="F269" s="202" t="s">
        <v>417</v>
      </c>
      <c r="G269" s="198">
        <v>743425.88</v>
      </c>
      <c r="H269" s="198">
        <v>743425.88</v>
      </c>
      <c r="I269" s="198">
        <v>743425.88</v>
      </c>
      <c r="J269" s="198">
        <v>0</v>
      </c>
      <c r="K269" s="198">
        <v>0</v>
      </c>
      <c r="L269" s="198">
        <v>0</v>
      </c>
      <c r="M269" s="198">
        <v>0</v>
      </c>
      <c r="N269" s="198">
        <v>0</v>
      </c>
      <c r="O269" s="198">
        <v>0</v>
      </c>
      <c r="P269" s="198">
        <v>743425.88</v>
      </c>
      <c r="Q269" s="198">
        <v>743425.88</v>
      </c>
      <c r="R269" s="198">
        <v>743425.88</v>
      </c>
    </row>
    <row r="270" spans="1:18" x14ac:dyDescent="0.3">
      <c r="A270">
        <f t="shared" si="4"/>
        <v>262</v>
      </c>
      <c r="B270" s="195" t="s">
        <v>185</v>
      </c>
      <c r="C270" s="196" t="s">
        <v>268</v>
      </c>
      <c r="D270" s="196" t="s">
        <v>185</v>
      </c>
      <c r="E270" s="201" t="s">
        <v>188</v>
      </c>
      <c r="F270" s="202" t="s">
        <v>413</v>
      </c>
      <c r="G270" s="198">
        <v>743425.88</v>
      </c>
      <c r="H270" s="198">
        <v>743425.88</v>
      </c>
      <c r="I270" s="198">
        <v>743425.88</v>
      </c>
      <c r="J270" s="198">
        <v>0</v>
      </c>
      <c r="K270" s="198">
        <v>0</v>
      </c>
      <c r="L270" s="198">
        <v>0</v>
      </c>
      <c r="M270" s="198">
        <v>0</v>
      </c>
      <c r="N270" s="198">
        <v>0</v>
      </c>
      <c r="O270" s="198">
        <v>0</v>
      </c>
      <c r="P270" s="198">
        <v>743425.88</v>
      </c>
      <c r="Q270" s="198">
        <v>743425.88</v>
      </c>
      <c r="R270" s="198">
        <v>743425.88</v>
      </c>
    </row>
    <row r="271" spans="1:18" x14ac:dyDescent="0.3">
      <c r="A271">
        <f t="shared" si="4"/>
        <v>263</v>
      </c>
      <c r="B271" s="195" t="s">
        <v>185</v>
      </c>
      <c r="C271" s="196" t="s">
        <v>268</v>
      </c>
      <c r="D271" s="196" t="s">
        <v>185</v>
      </c>
      <c r="E271" s="201" t="s">
        <v>256</v>
      </c>
      <c r="F271" s="202" t="s">
        <v>257</v>
      </c>
      <c r="G271" s="198">
        <v>743425.88</v>
      </c>
      <c r="H271" s="198">
        <v>743425.88</v>
      </c>
      <c r="I271" s="198">
        <v>743425.88</v>
      </c>
      <c r="J271" s="198">
        <v>0</v>
      </c>
      <c r="K271" s="198">
        <v>0</v>
      </c>
      <c r="L271" s="198">
        <v>0</v>
      </c>
      <c r="M271" s="198">
        <v>0</v>
      </c>
      <c r="N271" s="198">
        <v>0</v>
      </c>
      <c r="O271" s="198">
        <v>0</v>
      </c>
      <c r="P271" s="198">
        <v>743425.88</v>
      </c>
      <c r="Q271" s="198">
        <v>743425.88</v>
      </c>
      <c r="R271" s="198">
        <v>743425.88</v>
      </c>
    </row>
    <row r="272" spans="1:18" ht="15.6" x14ac:dyDescent="0.3">
      <c r="A272">
        <f t="shared" si="4"/>
        <v>264</v>
      </c>
      <c r="B272" s="195" t="s">
        <v>185</v>
      </c>
      <c r="C272" s="196" t="s">
        <v>268</v>
      </c>
      <c r="D272" s="196" t="s">
        <v>185</v>
      </c>
      <c r="E272" s="196" t="s">
        <v>258</v>
      </c>
      <c r="F272" s="200" t="s">
        <v>259</v>
      </c>
      <c r="G272" s="198">
        <v>743425.88</v>
      </c>
      <c r="H272" s="198">
        <v>743425.88</v>
      </c>
      <c r="I272" s="198">
        <v>743425.88</v>
      </c>
      <c r="J272" s="198">
        <v>0</v>
      </c>
      <c r="K272" s="198">
        <v>0</v>
      </c>
      <c r="L272" s="198">
        <v>0</v>
      </c>
      <c r="M272" s="198">
        <v>0</v>
      </c>
      <c r="N272" s="198">
        <v>0</v>
      </c>
      <c r="O272" s="198">
        <v>0</v>
      </c>
      <c r="P272" s="198">
        <v>743425.88</v>
      </c>
      <c r="Q272" s="198">
        <v>743425.88</v>
      </c>
      <c r="R272" s="198">
        <v>743425.88</v>
      </c>
    </row>
    <row r="273" spans="1:18" ht="15.6" x14ac:dyDescent="0.3">
      <c r="A273">
        <f t="shared" si="4"/>
        <v>265</v>
      </c>
      <c r="B273" s="195" t="s">
        <v>269</v>
      </c>
      <c r="C273" s="196" t="s">
        <v>270</v>
      </c>
      <c r="D273" s="196" t="s">
        <v>185</v>
      </c>
      <c r="E273" s="201" t="s">
        <v>187</v>
      </c>
      <c r="F273" s="202" t="s">
        <v>15</v>
      </c>
      <c r="G273" s="198">
        <v>743425.88</v>
      </c>
      <c r="H273" s="198">
        <v>743425.88</v>
      </c>
      <c r="I273" s="198">
        <v>743425.88</v>
      </c>
      <c r="J273" s="198">
        <v>0</v>
      </c>
      <c r="K273" s="198">
        <v>0</v>
      </c>
      <c r="L273" s="198">
        <v>0</v>
      </c>
      <c r="M273" s="198">
        <v>0</v>
      </c>
      <c r="N273" s="198">
        <v>0</v>
      </c>
      <c r="O273" s="198">
        <v>0</v>
      </c>
      <c r="P273" s="198">
        <v>743425.88</v>
      </c>
      <c r="Q273" s="198">
        <v>743425.88</v>
      </c>
      <c r="R273" s="198">
        <v>743425.88</v>
      </c>
    </row>
    <row r="274" spans="1:18" x14ac:dyDescent="0.3">
      <c r="A274">
        <f t="shared" si="4"/>
        <v>266</v>
      </c>
      <c r="B274" s="195" t="s">
        <v>269</v>
      </c>
      <c r="C274" s="196" t="s">
        <v>270</v>
      </c>
      <c r="D274" s="196" t="s">
        <v>185</v>
      </c>
      <c r="E274" s="196" t="s">
        <v>188</v>
      </c>
      <c r="F274" s="200" t="s">
        <v>413</v>
      </c>
      <c r="G274" s="198">
        <v>743425.88</v>
      </c>
      <c r="H274" s="198">
        <v>743425.88</v>
      </c>
      <c r="I274" s="198">
        <v>743425.88</v>
      </c>
      <c r="J274" s="198">
        <v>0</v>
      </c>
      <c r="K274" s="198">
        <v>0</v>
      </c>
      <c r="L274" s="198">
        <v>0</v>
      </c>
      <c r="M274" s="198">
        <v>0</v>
      </c>
      <c r="N274" s="198">
        <v>0</v>
      </c>
      <c r="O274" s="198">
        <v>0</v>
      </c>
      <c r="P274" s="198">
        <v>743425.88</v>
      </c>
      <c r="Q274" s="198">
        <v>743425.88</v>
      </c>
      <c r="R274" s="198">
        <v>743425.88</v>
      </c>
    </row>
    <row r="275" spans="1:18" x14ac:dyDescent="0.3">
      <c r="A275">
        <f t="shared" si="4"/>
        <v>267</v>
      </c>
      <c r="B275" s="195" t="s">
        <v>269</v>
      </c>
      <c r="C275" s="196" t="s">
        <v>270</v>
      </c>
      <c r="D275" s="196" t="s">
        <v>185</v>
      </c>
      <c r="E275" s="201" t="s">
        <v>256</v>
      </c>
      <c r="F275" s="202" t="s">
        <v>257</v>
      </c>
      <c r="G275" s="198">
        <v>743425.88</v>
      </c>
      <c r="H275" s="198">
        <v>743425.88</v>
      </c>
      <c r="I275" s="198">
        <v>743425.88</v>
      </c>
      <c r="J275" s="198">
        <v>0</v>
      </c>
      <c r="K275" s="198">
        <v>0</v>
      </c>
      <c r="L275" s="198">
        <v>0</v>
      </c>
      <c r="M275" s="198">
        <v>0</v>
      </c>
      <c r="N275" s="198">
        <v>0</v>
      </c>
      <c r="O275" s="198">
        <v>0</v>
      </c>
      <c r="P275" s="198">
        <v>743425.88</v>
      </c>
      <c r="Q275" s="198">
        <v>743425.88</v>
      </c>
      <c r="R275" s="198">
        <v>743425.88</v>
      </c>
    </row>
    <row r="276" spans="1:18" ht="15.6" x14ac:dyDescent="0.3">
      <c r="A276">
        <f t="shared" si="4"/>
        <v>268</v>
      </c>
      <c r="B276" s="195" t="s">
        <v>269</v>
      </c>
      <c r="C276" s="196" t="s">
        <v>270</v>
      </c>
      <c r="D276" s="196" t="s">
        <v>185</v>
      </c>
      <c r="E276" s="196" t="s">
        <v>258</v>
      </c>
      <c r="F276" s="199" t="s">
        <v>259</v>
      </c>
      <c r="G276" s="198">
        <v>743425.88</v>
      </c>
      <c r="H276" s="198">
        <v>743425.88</v>
      </c>
      <c r="I276" s="198">
        <v>743425.88</v>
      </c>
      <c r="J276" s="198">
        <v>0</v>
      </c>
      <c r="K276" s="198">
        <v>0</v>
      </c>
      <c r="L276" s="198">
        <v>0</v>
      </c>
      <c r="M276" s="198">
        <v>0</v>
      </c>
      <c r="N276" s="198">
        <v>0</v>
      </c>
      <c r="O276" s="198">
        <v>0</v>
      </c>
      <c r="P276" s="198">
        <v>743425.88</v>
      </c>
      <c r="Q276" s="198">
        <v>743425.88</v>
      </c>
      <c r="R276" s="198">
        <v>743425.88</v>
      </c>
    </row>
    <row r="277" spans="1:18" x14ac:dyDescent="0.3">
      <c r="A277">
        <f t="shared" si="4"/>
        <v>269</v>
      </c>
      <c r="B277" s="195" t="s">
        <v>185</v>
      </c>
      <c r="C277" s="196" t="s">
        <v>227</v>
      </c>
      <c r="D277" s="196" t="s">
        <v>185</v>
      </c>
      <c r="E277" s="196" t="s">
        <v>187</v>
      </c>
      <c r="F277" s="200" t="s">
        <v>17</v>
      </c>
      <c r="G277" s="198">
        <v>10349810</v>
      </c>
      <c r="H277" s="198">
        <v>10349810</v>
      </c>
      <c r="I277" s="198">
        <v>9876006.0899999999</v>
      </c>
      <c r="J277" s="198">
        <v>553008</v>
      </c>
      <c r="K277" s="198">
        <v>882350.8</v>
      </c>
      <c r="L277" s="198">
        <v>778445.93</v>
      </c>
      <c r="M277" s="198">
        <v>84999.7</v>
      </c>
      <c r="N277" s="198">
        <v>309469.25</v>
      </c>
      <c r="O277" s="198">
        <v>383976.98</v>
      </c>
      <c r="P277" s="198">
        <v>10902818</v>
      </c>
      <c r="Q277" s="198">
        <v>11232160.800000001</v>
      </c>
      <c r="R277" s="198">
        <v>10654452.02</v>
      </c>
    </row>
    <row r="278" spans="1:18" x14ac:dyDescent="0.3">
      <c r="A278">
        <f t="shared" si="4"/>
        <v>270</v>
      </c>
      <c r="B278" s="195" t="s">
        <v>185</v>
      </c>
      <c r="C278" s="196" t="s">
        <v>227</v>
      </c>
      <c r="D278" s="196" t="s">
        <v>185</v>
      </c>
      <c r="E278" s="201" t="s">
        <v>188</v>
      </c>
      <c r="F278" s="202" t="s">
        <v>413</v>
      </c>
      <c r="G278" s="198">
        <v>10349810</v>
      </c>
      <c r="H278" s="198">
        <v>10349810</v>
      </c>
      <c r="I278" s="198">
        <v>9876006.0899999999</v>
      </c>
      <c r="J278" s="198">
        <v>417008</v>
      </c>
      <c r="K278" s="198">
        <v>738880.8</v>
      </c>
      <c r="L278" s="198">
        <v>662276.23</v>
      </c>
      <c r="M278" s="198">
        <v>0</v>
      </c>
      <c r="N278" s="198">
        <v>285769.25</v>
      </c>
      <c r="O278" s="198">
        <v>376506.98</v>
      </c>
      <c r="P278" s="198">
        <v>10766818</v>
      </c>
      <c r="Q278" s="198">
        <v>11088690.800000001</v>
      </c>
      <c r="R278" s="198">
        <v>10538282.32</v>
      </c>
    </row>
    <row r="279" spans="1:18" x14ac:dyDescent="0.3">
      <c r="A279">
        <f t="shared" si="4"/>
        <v>271</v>
      </c>
      <c r="B279" s="195" t="s">
        <v>185</v>
      </c>
      <c r="C279" s="196" t="s">
        <v>227</v>
      </c>
      <c r="D279" s="196" t="s">
        <v>185</v>
      </c>
      <c r="E279" s="196" t="s">
        <v>189</v>
      </c>
      <c r="F279" s="197" t="s">
        <v>190</v>
      </c>
      <c r="G279" s="198">
        <v>7631820</v>
      </c>
      <c r="H279" s="198">
        <v>7631820</v>
      </c>
      <c r="I279" s="198">
        <v>7607614.0300000003</v>
      </c>
      <c r="J279" s="198">
        <v>0</v>
      </c>
      <c r="K279" s="198">
        <v>57975.8</v>
      </c>
      <c r="L279" s="198">
        <v>57537.39</v>
      </c>
      <c r="M279" s="198">
        <v>0</v>
      </c>
      <c r="N279" s="198">
        <v>54461.59</v>
      </c>
      <c r="O279" s="198">
        <v>3075.8</v>
      </c>
      <c r="P279" s="198">
        <v>7631820</v>
      </c>
      <c r="Q279" s="198">
        <v>7689795.7999999998</v>
      </c>
      <c r="R279" s="198">
        <v>7665151.4199999999</v>
      </c>
    </row>
    <row r="280" spans="1:18" x14ac:dyDescent="0.3">
      <c r="A280">
        <f t="shared" si="4"/>
        <v>272</v>
      </c>
      <c r="B280" s="195" t="s">
        <v>185</v>
      </c>
      <c r="C280" s="196" t="s">
        <v>227</v>
      </c>
      <c r="D280" s="196" t="s">
        <v>185</v>
      </c>
      <c r="E280" s="196" t="s">
        <v>191</v>
      </c>
      <c r="F280" s="199" t="s">
        <v>192</v>
      </c>
      <c r="G280" s="198">
        <v>6245246</v>
      </c>
      <c r="H280" s="198">
        <v>6245246</v>
      </c>
      <c r="I280" s="198">
        <v>6226841.4800000004</v>
      </c>
      <c r="J280" s="198">
        <v>0</v>
      </c>
      <c r="K280" s="198">
        <v>47521.15</v>
      </c>
      <c r="L280" s="198">
        <v>47521.15</v>
      </c>
      <c r="M280" s="198">
        <v>0</v>
      </c>
      <c r="N280" s="198">
        <v>45000</v>
      </c>
      <c r="O280" s="198">
        <v>2521.15</v>
      </c>
      <c r="P280" s="198">
        <v>6245246</v>
      </c>
      <c r="Q280" s="198">
        <v>6292767.1500000004</v>
      </c>
      <c r="R280" s="198">
        <v>6274362.6299999999</v>
      </c>
    </row>
    <row r="281" spans="1:18" x14ac:dyDescent="0.3">
      <c r="A281">
        <f t="shared" si="4"/>
        <v>273</v>
      </c>
      <c r="B281" s="195" t="s">
        <v>185</v>
      </c>
      <c r="C281" s="196" t="s">
        <v>227</v>
      </c>
      <c r="D281" s="196" t="s">
        <v>185</v>
      </c>
      <c r="E281" s="196" t="s">
        <v>193</v>
      </c>
      <c r="F281" s="200" t="s">
        <v>194</v>
      </c>
      <c r="G281" s="198">
        <v>6245246</v>
      </c>
      <c r="H281" s="198">
        <v>6245246</v>
      </c>
      <c r="I281" s="198">
        <v>6226841.4800000004</v>
      </c>
      <c r="J281" s="198">
        <v>0</v>
      </c>
      <c r="K281" s="198">
        <v>47521.15</v>
      </c>
      <c r="L281" s="198">
        <v>47521.15</v>
      </c>
      <c r="M281" s="198">
        <v>0</v>
      </c>
      <c r="N281" s="198">
        <v>45000</v>
      </c>
      <c r="O281" s="198">
        <v>2521.15</v>
      </c>
      <c r="P281" s="198">
        <v>6245246</v>
      </c>
      <c r="Q281" s="198">
        <v>6292767.1500000004</v>
      </c>
      <c r="R281" s="198">
        <v>6274362.6299999999</v>
      </c>
    </row>
    <row r="282" spans="1:18" x14ac:dyDescent="0.3">
      <c r="A282">
        <f t="shared" si="4"/>
        <v>274</v>
      </c>
      <c r="B282" s="195" t="s">
        <v>185</v>
      </c>
      <c r="C282" s="196" t="s">
        <v>227</v>
      </c>
      <c r="D282" s="196" t="s">
        <v>185</v>
      </c>
      <c r="E282" s="201" t="s">
        <v>195</v>
      </c>
      <c r="F282" s="202" t="s">
        <v>196</v>
      </c>
      <c r="G282" s="198">
        <v>1386574</v>
      </c>
      <c r="H282" s="198">
        <v>1386574</v>
      </c>
      <c r="I282" s="198">
        <v>1380772.55</v>
      </c>
      <c r="J282" s="198">
        <v>0</v>
      </c>
      <c r="K282" s="198">
        <v>10454.65</v>
      </c>
      <c r="L282" s="198">
        <v>10016.24</v>
      </c>
      <c r="M282" s="198">
        <v>0</v>
      </c>
      <c r="N282" s="198">
        <v>9461.59</v>
      </c>
      <c r="O282" s="198">
        <v>554.65</v>
      </c>
      <c r="P282" s="198">
        <v>1386574</v>
      </c>
      <c r="Q282" s="198">
        <v>1397028.65</v>
      </c>
      <c r="R282" s="198">
        <v>1390788.79</v>
      </c>
    </row>
    <row r="283" spans="1:18" x14ac:dyDescent="0.3">
      <c r="A283">
        <f t="shared" si="4"/>
        <v>275</v>
      </c>
      <c r="B283" s="195" t="s">
        <v>185</v>
      </c>
      <c r="C283" s="196" t="s">
        <v>227</v>
      </c>
      <c r="D283" s="196" t="s">
        <v>185</v>
      </c>
      <c r="E283" s="196" t="s">
        <v>197</v>
      </c>
      <c r="F283" s="200" t="s">
        <v>198</v>
      </c>
      <c r="G283" s="198">
        <v>700382.59</v>
      </c>
      <c r="H283" s="198">
        <v>700382.59</v>
      </c>
      <c r="I283" s="198">
        <v>644945.4</v>
      </c>
      <c r="J283" s="198">
        <v>417008</v>
      </c>
      <c r="K283" s="198">
        <v>671564</v>
      </c>
      <c r="L283" s="198">
        <v>595397.84</v>
      </c>
      <c r="M283" s="198">
        <v>0</v>
      </c>
      <c r="N283" s="198">
        <v>231307.66</v>
      </c>
      <c r="O283" s="198">
        <v>364090.18</v>
      </c>
      <c r="P283" s="198">
        <v>1117390.5900000001</v>
      </c>
      <c r="Q283" s="198">
        <v>1371946.59</v>
      </c>
      <c r="R283" s="198">
        <v>1240343.24</v>
      </c>
    </row>
    <row r="284" spans="1:18" x14ac:dyDescent="0.3">
      <c r="A284">
        <f t="shared" si="4"/>
        <v>276</v>
      </c>
      <c r="B284" s="195" t="s">
        <v>185</v>
      </c>
      <c r="C284" s="196" t="s">
        <v>227</v>
      </c>
      <c r="D284" s="196" t="s">
        <v>185</v>
      </c>
      <c r="E284" s="201" t="s">
        <v>199</v>
      </c>
      <c r="F284" s="202" t="s">
        <v>200</v>
      </c>
      <c r="G284" s="198">
        <v>262110</v>
      </c>
      <c r="H284" s="198">
        <v>262110</v>
      </c>
      <c r="I284" s="198">
        <v>241573.6</v>
      </c>
      <c r="J284" s="198">
        <v>217630</v>
      </c>
      <c r="K284" s="198">
        <v>390495.06</v>
      </c>
      <c r="L284" s="198">
        <v>356999.23</v>
      </c>
      <c r="M284" s="198">
        <v>0</v>
      </c>
      <c r="N284" s="198">
        <v>121233.9</v>
      </c>
      <c r="O284" s="198">
        <v>235765.33</v>
      </c>
      <c r="P284" s="198">
        <v>479740</v>
      </c>
      <c r="Q284" s="198">
        <v>652605.06000000006</v>
      </c>
      <c r="R284" s="198">
        <v>598572.82999999996</v>
      </c>
    </row>
    <row r="285" spans="1:18" x14ac:dyDescent="0.3">
      <c r="A285">
        <f t="shared" si="4"/>
        <v>277</v>
      </c>
      <c r="B285" s="195" t="s">
        <v>185</v>
      </c>
      <c r="C285" s="196" t="s">
        <v>227</v>
      </c>
      <c r="D285" s="196" t="s">
        <v>185</v>
      </c>
      <c r="E285" s="196" t="s">
        <v>241</v>
      </c>
      <c r="F285" s="200" t="s">
        <v>242</v>
      </c>
      <c r="G285" s="198">
        <v>1800</v>
      </c>
      <c r="H285" s="198">
        <v>1800</v>
      </c>
      <c r="I285" s="198">
        <v>1800</v>
      </c>
      <c r="J285" s="198">
        <v>20000</v>
      </c>
      <c r="K285" s="198">
        <v>24500</v>
      </c>
      <c r="L285" s="198">
        <v>13838.36</v>
      </c>
      <c r="M285" s="198">
        <v>0</v>
      </c>
      <c r="N285" s="198">
        <v>3813.06</v>
      </c>
      <c r="O285" s="198">
        <v>10025.299999999999</v>
      </c>
      <c r="P285" s="198">
        <v>21800</v>
      </c>
      <c r="Q285" s="198">
        <v>26300</v>
      </c>
      <c r="R285" s="198">
        <v>15638.36</v>
      </c>
    </row>
    <row r="286" spans="1:18" x14ac:dyDescent="0.3">
      <c r="A286">
        <f t="shared" si="4"/>
        <v>278</v>
      </c>
      <c r="B286" s="195" t="s">
        <v>185</v>
      </c>
      <c r="C286" s="196" t="s">
        <v>227</v>
      </c>
      <c r="D286" s="196" t="s">
        <v>185</v>
      </c>
      <c r="E286" s="201" t="s">
        <v>243</v>
      </c>
      <c r="F286" s="202" t="s">
        <v>244</v>
      </c>
      <c r="G286" s="198">
        <v>80610</v>
      </c>
      <c r="H286" s="198">
        <v>80610</v>
      </c>
      <c r="I286" s="198">
        <v>80609.960000000006</v>
      </c>
      <c r="J286" s="198">
        <v>107200</v>
      </c>
      <c r="K286" s="198">
        <v>121390.2</v>
      </c>
      <c r="L286" s="198">
        <v>118139.75</v>
      </c>
      <c r="M286" s="198">
        <v>0</v>
      </c>
      <c r="N286" s="198">
        <v>0</v>
      </c>
      <c r="O286" s="198">
        <v>118139.75</v>
      </c>
      <c r="P286" s="198">
        <v>187810</v>
      </c>
      <c r="Q286" s="198">
        <v>202000.2</v>
      </c>
      <c r="R286" s="198">
        <v>198749.71</v>
      </c>
    </row>
    <row r="287" spans="1:18" x14ac:dyDescent="0.3">
      <c r="A287">
        <f t="shared" si="4"/>
        <v>279</v>
      </c>
      <c r="B287" s="195" t="s">
        <v>185</v>
      </c>
      <c r="C287" s="196" t="s">
        <v>227</v>
      </c>
      <c r="D287" s="196" t="s">
        <v>185</v>
      </c>
      <c r="E287" s="196" t="s">
        <v>201</v>
      </c>
      <c r="F287" s="197" t="s">
        <v>202</v>
      </c>
      <c r="G287" s="198">
        <v>157392.59</v>
      </c>
      <c r="H287" s="198">
        <v>157392.59</v>
      </c>
      <c r="I287" s="198">
        <v>156354.76999999999</v>
      </c>
      <c r="J287" s="198">
        <v>70978</v>
      </c>
      <c r="K287" s="198">
        <v>133939.79999999999</v>
      </c>
      <c r="L287" s="198">
        <v>106381.56</v>
      </c>
      <c r="M287" s="198">
        <v>0</v>
      </c>
      <c r="N287" s="198">
        <v>106221.75999999999</v>
      </c>
      <c r="O287" s="198">
        <v>159.80000000000001</v>
      </c>
      <c r="P287" s="198">
        <v>228370.59</v>
      </c>
      <c r="Q287" s="198">
        <v>291332.39</v>
      </c>
      <c r="R287" s="198">
        <v>262736.33</v>
      </c>
    </row>
    <row r="288" spans="1:18" ht="23.4" x14ac:dyDescent="0.3">
      <c r="A288">
        <f t="shared" si="4"/>
        <v>280</v>
      </c>
      <c r="B288" s="195" t="s">
        <v>484</v>
      </c>
      <c r="C288" s="196"/>
      <c r="D288" s="196"/>
      <c r="E288" s="196"/>
      <c r="F288" s="199"/>
      <c r="G288" s="198" t="s">
        <v>185</v>
      </c>
      <c r="H288" s="198" t="s">
        <v>185</v>
      </c>
      <c r="I288" s="198" t="s">
        <v>458</v>
      </c>
      <c r="J288" s="198"/>
      <c r="K288" s="198" t="s">
        <v>185</v>
      </c>
      <c r="L288" s="198" t="s">
        <v>185</v>
      </c>
      <c r="M288" s="198" t="s">
        <v>185</v>
      </c>
      <c r="N288" s="198" t="s">
        <v>185</v>
      </c>
      <c r="O288" s="198" t="s">
        <v>185</v>
      </c>
      <c r="P288" s="198" t="s">
        <v>185</v>
      </c>
      <c r="Q288" s="198" t="s">
        <v>465</v>
      </c>
      <c r="R288" s="198"/>
    </row>
    <row r="289" spans="1:18" x14ac:dyDescent="0.3">
      <c r="A289">
        <f t="shared" si="4"/>
        <v>281</v>
      </c>
      <c r="B289" s="195" t="s">
        <v>406</v>
      </c>
      <c r="C289" s="196" t="s">
        <v>407</v>
      </c>
      <c r="D289" s="196">
        <v>3</v>
      </c>
      <c r="E289" s="196">
        <v>4</v>
      </c>
      <c r="F289" s="200">
        <v>5</v>
      </c>
      <c r="G289" s="198">
        <v>6</v>
      </c>
      <c r="H289" s="198">
        <v>7</v>
      </c>
      <c r="I289" s="198">
        <v>8</v>
      </c>
      <c r="J289" s="198">
        <v>9</v>
      </c>
      <c r="K289" s="198">
        <v>10</v>
      </c>
      <c r="L289" s="198">
        <v>11</v>
      </c>
      <c r="M289" s="198">
        <v>12</v>
      </c>
      <c r="N289" s="198" t="s">
        <v>408</v>
      </c>
      <c r="O289" s="198" t="s">
        <v>409</v>
      </c>
      <c r="P289" s="198" t="s">
        <v>410</v>
      </c>
      <c r="Q289" s="198" t="s">
        <v>411</v>
      </c>
      <c r="R289" s="198" t="s">
        <v>412</v>
      </c>
    </row>
    <row r="290" spans="1:18" x14ac:dyDescent="0.3">
      <c r="A290">
        <f t="shared" si="4"/>
        <v>282</v>
      </c>
      <c r="B290" s="195" t="s">
        <v>185</v>
      </c>
      <c r="C290" s="196" t="s">
        <v>227</v>
      </c>
      <c r="D290" s="196" t="s">
        <v>185</v>
      </c>
      <c r="E290" s="201" t="s">
        <v>203</v>
      </c>
      <c r="F290" s="202" t="s">
        <v>204</v>
      </c>
      <c r="G290" s="198">
        <v>0</v>
      </c>
      <c r="H290" s="198">
        <v>0</v>
      </c>
      <c r="I290" s="198">
        <v>0</v>
      </c>
      <c r="J290" s="198">
        <v>1200</v>
      </c>
      <c r="K290" s="198">
        <v>1200</v>
      </c>
      <c r="L290" s="198">
        <v>0</v>
      </c>
      <c r="M290" s="198">
        <v>0</v>
      </c>
      <c r="N290" s="198">
        <v>0</v>
      </c>
      <c r="O290" s="198">
        <v>0</v>
      </c>
      <c r="P290" s="198">
        <v>1200</v>
      </c>
      <c r="Q290" s="198">
        <v>1200</v>
      </c>
      <c r="R290" s="198">
        <v>0</v>
      </c>
    </row>
    <row r="291" spans="1:18" x14ac:dyDescent="0.3">
      <c r="A291">
        <f t="shared" si="4"/>
        <v>283</v>
      </c>
      <c r="B291" s="195" t="s">
        <v>185</v>
      </c>
      <c r="C291" s="196" t="s">
        <v>227</v>
      </c>
      <c r="D291" s="196" t="s">
        <v>185</v>
      </c>
      <c r="E291" s="196" t="s">
        <v>205</v>
      </c>
      <c r="F291" s="200" t="s">
        <v>206</v>
      </c>
      <c r="G291" s="198">
        <v>197250</v>
      </c>
      <c r="H291" s="198">
        <v>197250</v>
      </c>
      <c r="I291" s="198">
        <v>163387.07</v>
      </c>
      <c r="J291" s="198">
        <v>0</v>
      </c>
      <c r="K291" s="198">
        <v>38.94</v>
      </c>
      <c r="L291" s="198">
        <v>38.94</v>
      </c>
      <c r="M291" s="198">
        <v>0</v>
      </c>
      <c r="N291" s="198">
        <v>38.94</v>
      </c>
      <c r="O291" s="198">
        <v>0</v>
      </c>
      <c r="P291" s="198">
        <v>197250</v>
      </c>
      <c r="Q291" s="198">
        <v>197288.94</v>
      </c>
      <c r="R291" s="198">
        <v>163426.01</v>
      </c>
    </row>
    <row r="292" spans="1:18" x14ac:dyDescent="0.3">
      <c r="A292">
        <f t="shared" si="4"/>
        <v>284</v>
      </c>
      <c r="B292" s="195" t="s">
        <v>185</v>
      </c>
      <c r="C292" s="196" t="s">
        <v>227</v>
      </c>
      <c r="D292" s="196" t="s">
        <v>185</v>
      </c>
      <c r="E292" s="201" t="s">
        <v>207</v>
      </c>
      <c r="F292" s="202" t="s">
        <v>208</v>
      </c>
      <c r="G292" s="198">
        <v>90550</v>
      </c>
      <c r="H292" s="198">
        <v>90550</v>
      </c>
      <c r="I292" s="198">
        <v>83914.77</v>
      </c>
      <c r="J292" s="198">
        <v>0</v>
      </c>
      <c r="K292" s="198">
        <v>38.94</v>
      </c>
      <c r="L292" s="198">
        <v>38.94</v>
      </c>
      <c r="M292" s="198">
        <v>0</v>
      </c>
      <c r="N292" s="198">
        <v>38.94</v>
      </c>
      <c r="O292" s="198">
        <v>0</v>
      </c>
      <c r="P292" s="198">
        <v>90550</v>
      </c>
      <c r="Q292" s="198">
        <v>90588.94</v>
      </c>
      <c r="R292" s="198">
        <v>83953.71</v>
      </c>
    </row>
    <row r="293" spans="1:18" x14ac:dyDescent="0.3">
      <c r="A293">
        <f t="shared" si="4"/>
        <v>285</v>
      </c>
      <c r="B293" s="195" t="s">
        <v>185</v>
      </c>
      <c r="C293" s="196" t="s">
        <v>227</v>
      </c>
      <c r="D293" s="196" t="s">
        <v>185</v>
      </c>
      <c r="E293" s="196" t="s">
        <v>209</v>
      </c>
      <c r="F293" s="197" t="s">
        <v>210</v>
      </c>
      <c r="G293" s="198">
        <v>8280</v>
      </c>
      <c r="H293" s="198">
        <v>8280</v>
      </c>
      <c r="I293" s="198">
        <v>7721.68</v>
      </c>
      <c r="J293" s="198">
        <v>0</v>
      </c>
      <c r="K293" s="198">
        <v>0</v>
      </c>
      <c r="L293" s="198">
        <v>0</v>
      </c>
      <c r="M293" s="198">
        <v>0</v>
      </c>
      <c r="N293" s="198">
        <v>0</v>
      </c>
      <c r="O293" s="198">
        <v>0</v>
      </c>
      <c r="P293" s="198">
        <v>8280</v>
      </c>
      <c r="Q293" s="198">
        <v>8280</v>
      </c>
      <c r="R293" s="198">
        <v>7721.68</v>
      </c>
    </row>
    <row r="294" spans="1:18" x14ac:dyDescent="0.3">
      <c r="A294">
        <f t="shared" si="4"/>
        <v>286</v>
      </c>
      <c r="B294" s="195" t="s">
        <v>185</v>
      </c>
      <c r="C294" s="196" t="s">
        <v>227</v>
      </c>
      <c r="D294" s="196" t="s">
        <v>185</v>
      </c>
      <c r="E294" s="196" t="s">
        <v>211</v>
      </c>
      <c r="F294" s="199" t="s">
        <v>212</v>
      </c>
      <c r="G294" s="198">
        <v>43760</v>
      </c>
      <c r="H294" s="198">
        <v>43760</v>
      </c>
      <c r="I294" s="198">
        <v>28890.93</v>
      </c>
      <c r="J294" s="198">
        <v>0</v>
      </c>
      <c r="K294" s="198">
        <v>0</v>
      </c>
      <c r="L294" s="198">
        <v>0</v>
      </c>
      <c r="M294" s="198">
        <v>0</v>
      </c>
      <c r="N294" s="198">
        <v>0</v>
      </c>
      <c r="O294" s="198">
        <v>0</v>
      </c>
      <c r="P294" s="198">
        <v>43760</v>
      </c>
      <c r="Q294" s="198">
        <v>43760</v>
      </c>
      <c r="R294" s="198">
        <v>28890.93</v>
      </c>
    </row>
    <row r="295" spans="1:18" x14ac:dyDescent="0.3">
      <c r="A295">
        <f t="shared" si="4"/>
        <v>287</v>
      </c>
      <c r="B295" s="195" t="s">
        <v>185</v>
      </c>
      <c r="C295" s="196" t="s">
        <v>227</v>
      </c>
      <c r="D295" s="196" t="s">
        <v>185</v>
      </c>
      <c r="E295" s="196" t="s">
        <v>213</v>
      </c>
      <c r="F295" s="200" t="s">
        <v>214</v>
      </c>
      <c r="G295" s="198">
        <v>50060</v>
      </c>
      <c r="H295" s="198">
        <v>50060</v>
      </c>
      <c r="I295" s="198">
        <v>40858.47</v>
      </c>
      <c r="J295" s="198">
        <v>0</v>
      </c>
      <c r="K295" s="198">
        <v>0</v>
      </c>
      <c r="L295" s="198">
        <v>0</v>
      </c>
      <c r="M295" s="198">
        <v>0</v>
      </c>
      <c r="N295" s="198">
        <v>0</v>
      </c>
      <c r="O295" s="198">
        <v>0</v>
      </c>
      <c r="P295" s="198">
        <v>50060</v>
      </c>
      <c r="Q295" s="198">
        <v>50060</v>
      </c>
      <c r="R295" s="198">
        <v>40858.47</v>
      </c>
    </row>
    <row r="296" spans="1:18" ht="15.6" x14ac:dyDescent="0.3">
      <c r="A296">
        <f t="shared" si="4"/>
        <v>288</v>
      </c>
      <c r="B296" s="195" t="s">
        <v>185</v>
      </c>
      <c r="C296" s="196" t="s">
        <v>227</v>
      </c>
      <c r="D296" s="196" t="s">
        <v>185</v>
      </c>
      <c r="E296" s="201" t="s">
        <v>215</v>
      </c>
      <c r="F296" s="202" t="s">
        <v>216</v>
      </c>
      <c r="G296" s="198">
        <v>4600</v>
      </c>
      <c r="H296" s="198">
        <v>4600</v>
      </c>
      <c r="I296" s="198">
        <v>2001.22</v>
      </c>
      <c r="J296" s="198">
        <v>0</v>
      </c>
      <c r="K296" s="198">
        <v>0</v>
      </c>
      <c r="L296" s="198">
        <v>0</v>
      </c>
      <c r="M296" s="198">
        <v>0</v>
      </c>
      <c r="N296" s="198">
        <v>0</v>
      </c>
      <c r="O296" s="198">
        <v>0</v>
      </c>
      <c r="P296" s="198">
        <v>4600</v>
      </c>
      <c r="Q296" s="198">
        <v>4600</v>
      </c>
      <c r="R296" s="198">
        <v>2001.22</v>
      </c>
    </row>
    <row r="297" spans="1:18" ht="15.6" x14ac:dyDescent="0.3">
      <c r="A297">
        <f t="shared" si="4"/>
        <v>289</v>
      </c>
      <c r="B297" s="195" t="s">
        <v>185</v>
      </c>
      <c r="C297" s="196" t="s">
        <v>227</v>
      </c>
      <c r="D297" s="196" t="s">
        <v>185</v>
      </c>
      <c r="E297" s="196" t="s">
        <v>217</v>
      </c>
      <c r="F297" s="197" t="s">
        <v>218</v>
      </c>
      <c r="G297" s="198">
        <v>1220</v>
      </c>
      <c r="H297" s="198">
        <v>1220</v>
      </c>
      <c r="I297" s="198">
        <v>1220</v>
      </c>
      <c r="J297" s="198">
        <v>0</v>
      </c>
      <c r="K297" s="198">
        <v>0</v>
      </c>
      <c r="L297" s="198">
        <v>0</v>
      </c>
      <c r="M297" s="198">
        <v>0</v>
      </c>
      <c r="N297" s="198">
        <v>0</v>
      </c>
      <c r="O297" s="198">
        <v>0</v>
      </c>
      <c r="P297" s="198">
        <v>1220</v>
      </c>
      <c r="Q297" s="198">
        <v>1220</v>
      </c>
      <c r="R297" s="198">
        <v>1220</v>
      </c>
    </row>
    <row r="298" spans="1:18" ht="23.4" x14ac:dyDescent="0.3">
      <c r="A298">
        <f t="shared" si="4"/>
        <v>290</v>
      </c>
      <c r="B298" s="195" t="s">
        <v>185</v>
      </c>
      <c r="C298" s="196" t="s">
        <v>227</v>
      </c>
      <c r="D298" s="196" t="s">
        <v>185</v>
      </c>
      <c r="E298" s="196" t="s">
        <v>219</v>
      </c>
      <c r="F298" s="199" t="s">
        <v>220</v>
      </c>
      <c r="G298" s="198">
        <v>1220</v>
      </c>
      <c r="H298" s="198">
        <v>1220</v>
      </c>
      <c r="I298" s="198">
        <v>1220</v>
      </c>
      <c r="J298" s="198">
        <v>0</v>
      </c>
      <c r="K298" s="198">
        <v>0</v>
      </c>
      <c r="L298" s="198">
        <v>0</v>
      </c>
      <c r="M298" s="198">
        <v>0</v>
      </c>
      <c r="N298" s="198">
        <v>0</v>
      </c>
      <c r="O298" s="198">
        <v>0</v>
      </c>
      <c r="P298" s="198">
        <v>1220</v>
      </c>
      <c r="Q298" s="198">
        <v>1220</v>
      </c>
      <c r="R298" s="198">
        <v>1220</v>
      </c>
    </row>
    <row r="299" spans="1:18" x14ac:dyDescent="0.3">
      <c r="A299">
        <f t="shared" si="4"/>
        <v>291</v>
      </c>
      <c r="B299" s="195" t="s">
        <v>185</v>
      </c>
      <c r="C299" s="196" t="s">
        <v>227</v>
      </c>
      <c r="D299" s="196" t="s">
        <v>185</v>
      </c>
      <c r="E299" s="196" t="s">
        <v>256</v>
      </c>
      <c r="F299" s="200" t="s">
        <v>257</v>
      </c>
      <c r="G299" s="198">
        <v>127256.44</v>
      </c>
      <c r="H299" s="198">
        <v>127256.44</v>
      </c>
      <c r="I299" s="198">
        <v>127256.44</v>
      </c>
      <c r="J299" s="198">
        <v>0</v>
      </c>
      <c r="K299" s="198">
        <v>0</v>
      </c>
      <c r="L299" s="198">
        <v>0</v>
      </c>
      <c r="M299" s="198">
        <v>0</v>
      </c>
      <c r="N299" s="198">
        <v>0</v>
      </c>
      <c r="O299" s="198">
        <v>0</v>
      </c>
      <c r="P299" s="198">
        <v>127256.44</v>
      </c>
      <c r="Q299" s="198">
        <v>127256.44</v>
      </c>
      <c r="R299" s="198">
        <v>127256.44</v>
      </c>
    </row>
    <row r="300" spans="1:18" ht="15.6" x14ac:dyDescent="0.3">
      <c r="A300">
        <f t="shared" si="4"/>
        <v>292</v>
      </c>
      <c r="B300" s="195" t="s">
        <v>185</v>
      </c>
      <c r="C300" s="196" t="s">
        <v>227</v>
      </c>
      <c r="D300" s="196" t="s">
        <v>185</v>
      </c>
      <c r="E300" s="201" t="s">
        <v>258</v>
      </c>
      <c r="F300" s="202" t="s">
        <v>259</v>
      </c>
      <c r="G300" s="198">
        <v>127256.44</v>
      </c>
      <c r="H300" s="198">
        <v>127256.44</v>
      </c>
      <c r="I300" s="198">
        <v>127256.44</v>
      </c>
      <c r="J300" s="198">
        <v>0</v>
      </c>
      <c r="K300" s="198">
        <v>0</v>
      </c>
      <c r="L300" s="198">
        <v>0</v>
      </c>
      <c r="M300" s="198">
        <v>0</v>
      </c>
      <c r="N300" s="198">
        <v>0</v>
      </c>
      <c r="O300" s="198">
        <v>0</v>
      </c>
      <c r="P300" s="198">
        <v>127256.44</v>
      </c>
      <c r="Q300" s="198">
        <v>127256.44</v>
      </c>
      <c r="R300" s="198">
        <v>127256.44</v>
      </c>
    </row>
    <row r="301" spans="1:18" x14ac:dyDescent="0.3">
      <c r="A301">
        <f t="shared" si="4"/>
        <v>293</v>
      </c>
      <c r="B301" s="195" t="s">
        <v>185</v>
      </c>
      <c r="C301" s="196" t="s">
        <v>227</v>
      </c>
      <c r="D301" s="196" t="s">
        <v>185</v>
      </c>
      <c r="E301" s="196" t="s">
        <v>221</v>
      </c>
      <c r="F301" s="197" t="s">
        <v>222</v>
      </c>
      <c r="G301" s="198">
        <v>1890350.97</v>
      </c>
      <c r="H301" s="198">
        <v>1890350.97</v>
      </c>
      <c r="I301" s="198">
        <v>1496190.22</v>
      </c>
      <c r="J301" s="198">
        <v>0</v>
      </c>
      <c r="K301" s="198">
        <v>9341</v>
      </c>
      <c r="L301" s="198">
        <v>9341</v>
      </c>
      <c r="M301" s="198">
        <v>0</v>
      </c>
      <c r="N301" s="198">
        <v>0</v>
      </c>
      <c r="O301" s="198">
        <v>9341</v>
      </c>
      <c r="P301" s="198">
        <v>1890350.97</v>
      </c>
      <c r="Q301" s="198">
        <v>1899691.97</v>
      </c>
      <c r="R301" s="198">
        <v>1505531.22</v>
      </c>
    </row>
    <row r="302" spans="1:18" x14ac:dyDescent="0.3">
      <c r="A302">
        <f t="shared" si="4"/>
        <v>294</v>
      </c>
      <c r="B302" s="195" t="s">
        <v>185</v>
      </c>
      <c r="C302" s="196" t="s">
        <v>227</v>
      </c>
      <c r="D302" s="196" t="s">
        <v>185</v>
      </c>
      <c r="E302" s="196" t="s">
        <v>223</v>
      </c>
      <c r="F302" s="199" t="s">
        <v>224</v>
      </c>
      <c r="G302" s="198">
        <v>1890350.97</v>
      </c>
      <c r="H302" s="198">
        <v>1890350.97</v>
      </c>
      <c r="I302" s="198">
        <v>1496190.22</v>
      </c>
      <c r="J302" s="198">
        <v>0</v>
      </c>
      <c r="K302" s="198">
        <v>9341</v>
      </c>
      <c r="L302" s="198">
        <v>9341</v>
      </c>
      <c r="M302" s="198">
        <v>0</v>
      </c>
      <c r="N302" s="198">
        <v>0</v>
      </c>
      <c r="O302" s="198">
        <v>9341</v>
      </c>
      <c r="P302" s="198">
        <v>1890350.97</v>
      </c>
      <c r="Q302" s="198">
        <v>1899691.97</v>
      </c>
      <c r="R302" s="198">
        <v>1505531.22</v>
      </c>
    </row>
    <row r="303" spans="1:18" x14ac:dyDescent="0.3">
      <c r="A303">
        <f t="shared" si="4"/>
        <v>295</v>
      </c>
      <c r="B303" s="195" t="s">
        <v>185</v>
      </c>
      <c r="C303" s="196" t="s">
        <v>227</v>
      </c>
      <c r="D303" s="196" t="s">
        <v>185</v>
      </c>
      <c r="E303" s="196" t="s">
        <v>227</v>
      </c>
      <c r="F303" s="200" t="s">
        <v>414</v>
      </c>
      <c r="G303" s="198">
        <v>0</v>
      </c>
      <c r="H303" s="198">
        <v>0</v>
      </c>
      <c r="I303" s="198">
        <v>0</v>
      </c>
      <c r="J303" s="198">
        <v>136000</v>
      </c>
      <c r="K303" s="198">
        <v>143470</v>
      </c>
      <c r="L303" s="198">
        <v>116169.7</v>
      </c>
      <c r="M303" s="198">
        <v>84999.7</v>
      </c>
      <c r="N303" s="198">
        <v>23700</v>
      </c>
      <c r="O303" s="198">
        <v>7470</v>
      </c>
      <c r="P303" s="198">
        <v>136000</v>
      </c>
      <c r="Q303" s="198">
        <v>143470</v>
      </c>
      <c r="R303" s="198">
        <v>116169.7</v>
      </c>
    </row>
    <row r="304" spans="1:18" x14ac:dyDescent="0.3">
      <c r="A304">
        <f t="shared" si="4"/>
        <v>296</v>
      </c>
      <c r="B304" s="195" t="s">
        <v>185</v>
      </c>
      <c r="C304" s="196" t="s">
        <v>227</v>
      </c>
      <c r="D304" s="196" t="s">
        <v>185</v>
      </c>
      <c r="E304" s="201" t="s">
        <v>228</v>
      </c>
      <c r="F304" s="202" t="s">
        <v>229</v>
      </c>
      <c r="G304" s="198">
        <v>0</v>
      </c>
      <c r="H304" s="198">
        <v>0</v>
      </c>
      <c r="I304" s="198">
        <v>0</v>
      </c>
      <c r="J304" s="198">
        <v>136000</v>
      </c>
      <c r="K304" s="198">
        <v>143470</v>
      </c>
      <c r="L304" s="198">
        <v>116169.7</v>
      </c>
      <c r="M304" s="198">
        <v>84999.7</v>
      </c>
      <c r="N304" s="198">
        <v>23700</v>
      </c>
      <c r="O304" s="198">
        <v>7470</v>
      </c>
      <c r="P304" s="198">
        <v>136000</v>
      </c>
      <c r="Q304" s="198">
        <v>143470</v>
      </c>
      <c r="R304" s="198">
        <v>116169.7</v>
      </c>
    </row>
    <row r="305" spans="1:18" ht="15.6" x14ac:dyDescent="0.3">
      <c r="A305">
        <f t="shared" si="4"/>
        <v>297</v>
      </c>
      <c r="B305" s="195" t="s">
        <v>185</v>
      </c>
      <c r="C305" s="196" t="s">
        <v>227</v>
      </c>
      <c r="D305" s="196" t="s">
        <v>185</v>
      </c>
      <c r="E305" s="196" t="s">
        <v>230</v>
      </c>
      <c r="F305" s="197" t="s">
        <v>231</v>
      </c>
      <c r="G305" s="198">
        <v>0</v>
      </c>
      <c r="H305" s="198">
        <v>0</v>
      </c>
      <c r="I305" s="198">
        <v>0</v>
      </c>
      <c r="J305" s="198">
        <v>136000</v>
      </c>
      <c r="K305" s="198">
        <v>143470</v>
      </c>
      <c r="L305" s="198">
        <v>116169.7</v>
      </c>
      <c r="M305" s="198">
        <v>84999.7</v>
      </c>
      <c r="N305" s="198">
        <v>23700</v>
      </c>
      <c r="O305" s="198">
        <v>7470</v>
      </c>
      <c r="P305" s="198">
        <v>136000</v>
      </c>
      <c r="Q305" s="198">
        <v>143470</v>
      </c>
      <c r="R305" s="198">
        <v>116169.7</v>
      </c>
    </row>
    <row r="306" spans="1:18" ht="31.2" x14ac:dyDescent="0.3">
      <c r="A306">
        <f t="shared" si="4"/>
        <v>298</v>
      </c>
      <c r="B306" s="195" t="s">
        <v>185</v>
      </c>
      <c r="C306" s="196" t="s">
        <v>272</v>
      </c>
      <c r="D306" s="196" t="s">
        <v>185</v>
      </c>
      <c r="E306" s="196" t="s">
        <v>187</v>
      </c>
      <c r="F306" s="199" t="s">
        <v>418</v>
      </c>
      <c r="G306" s="198">
        <v>1402169.75</v>
      </c>
      <c r="H306" s="198">
        <v>1402169.75</v>
      </c>
      <c r="I306" s="198">
        <v>1212716.97</v>
      </c>
      <c r="J306" s="198">
        <v>0</v>
      </c>
      <c r="K306" s="198">
        <v>0</v>
      </c>
      <c r="L306" s="198">
        <v>0</v>
      </c>
      <c r="M306" s="198">
        <v>0</v>
      </c>
      <c r="N306" s="198">
        <v>0</v>
      </c>
      <c r="O306" s="198">
        <v>0</v>
      </c>
      <c r="P306" s="198">
        <v>1402169.75</v>
      </c>
      <c r="Q306" s="198">
        <v>1402169.75</v>
      </c>
      <c r="R306" s="198">
        <v>1212716.97</v>
      </c>
    </row>
    <row r="307" spans="1:18" x14ac:dyDescent="0.3">
      <c r="A307">
        <f t="shared" si="4"/>
        <v>299</v>
      </c>
      <c r="B307" s="195" t="s">
        <v>185</v>
      </c>
      <c r="C307" s="196" t="s">
        <v>272</v>
      </c>
      <c r="D307" s="196" t="s">
        <v>185</v>
      </c>
      <c r="E307" s="196" t="s">
        <v>188</v>
      </c>
      <c r="F307" s="200" t="s">
        <v>413</v>
      </c>
      <c r="G307" s="198">
        <v>1402169.75</v>
      </c>
      <c r="H307" s="198">
        <v>1402169.75</v>
      </c>
      <c r="I307" s="198">
        <v>1212716.97</v>
      </c>
      <c r="J307" s="198">
        <v>0</v>
      </c>
      <c r="K307" s="198">
        <v>0</v>
      </c>
      <c r="L307" s="198">
        <v>0</v>
      </c>
      <c r="M307" s="198">
        <v>0</v>
      </c>
      <c r="N307" s="198">
        <v>0</v>
      </c>
      <c r="O307" s="198">
        <v>0</v>
      </c>
      <c r="P307" s="198">
        <v>1402169.75</v>
      </c>
      <c r="Q307" s="198">
        <v>1402169.75</v>
      </c>
      <c r="R307" s="198">
        <v>1212716.97</v>
      </c>
    </row>
    <row r="308" spans="1:18" x14ac:dyDescent="0.3">
      <c r="A308">
        <f t="shared" si="4"/>
        <v>300</v>
      </c>
      <c r="B308" s="195" t="s">
        <v>185</v>
      </c>
      <c r="C308" s="196" t="s">
        <v>272</v>
      </c>
      <c r="D308" s="196" t="s">
        <v>185</v>
      </c>
      <c r="E308" s="201" t="s">
        <v>256</v>
      </c>
      <c r="F308" s="202" t="s">
        <v>257</v>
      </c>
      <c r="G308" s="198">
        <v>127256.44</v>
      </c>
      <c r="H308" s="198">
        <v>127256.44</v>
      </c>
      <c r="I308" s="198">
        <v>127256.44</v>
      </c>
      <c r="J308" s="198">
        <v>0</v>
      </c>
      <c r="K308" s="198">
        <v>0</v>
      </c>
      <c r="L308" s="198">
        <v>0</v>
      </c>
      <c r="M308" s="198">
        <v>0</v>
      </c>
      <c r="N308" s="198">
        <v>0</v>
      </c>
      <c r="O308" s="198">
        <v>0</v>
      </c>
      <c r="P308" s="198">
        <v>127256.44</v>
      </c>
      <c r="Q308" s="198">
        <v>127256.44</v>
      </c>
      <c r="R308" s="198">
        <v>127256.44</v>
      </c>
    </row>
    <row r="309" spans="1:18" ht="15.6" x14ac:dyDescent="0.3">
      <c r="A309">
        <f t="shared" si="4"/>
        <v>301</v>
      </c>
      <c r="B309" s="195" t="s">
        <v>185</v>
      </c>
      <c r="C309" s="196" t="s">
        <v>272</v>
      </c>
      <c r="D309" s="196" t="s">
        <v>185</v>
      </c>
      <c r="E309" s="201" t="s">
        <v>258</v>
      </c>
      <c r="F309" s="202" t="s">
        <v>259</v>
      </c>
      <c r="G309" s="198">
        <v>127256.44</v>
      </c>
      <c r="H309" s="198">
        <v>127256.44</v>
      </c>
      <c r="I309" s="198">
        <v>127256.44</v>
      </c>
      <c r="J309" s="198">
        <v>0</v>
      </c>
      <c r="K309" s="198">
        <v>0</v>
      </c>
      <c r="L309" s="198">
        <v>0</v>
      </c>
      <c r="M309" s="198">
        <v>0</v>
      </c>
      <c r="N309" s="198">
        <v>0</v>
      </c>
      <c r="O309" s="198">
        <v>0</v>
      </c>
      <c r="P309" s="198">
        <v>127256.44</v>
      </c>
      <c r="Q309" s="198">
        <v>127256.44</v>
      </c>
      <c r="R309" s="198">
        <v>127256.44</v>
      </c>
    </row>
    <row r="310" spans="1:18" x14ac:dyDescent="0.3">
      <c r="A310">
        <f t="shared" si="4"/>
        <v>302</v>
      </c>
      <c r="B310" s="195" t="s">
        <v>185</v>
      </c>
      <c r="C310" s="196" t="s">
        <v>272</v>
      </c>
      <c r="D310" s="196" t="s">
        <v>185</v>
      </c>
      <c r="E310" s="201" t="s">
        <v>221</v>
      </c>
      <c r="F310" s="202" t="s">
        <v>222</v>
      </c>
      <c r="G310" s="198">
        <v>1274913.31</v>
      </c>
      <c r="H310" s="198">
        <v>1274913.31</v>
      </c>
      <c r="I310" s="198">
        <v>1085460.53</v>
      </c>
      <c r="J310" s="198">
        <v>0</v>
      </c>
      <c r="K310" s="198">
        <v>0</v>
      </c>
      <c r="L310" s="198">
        <v>0</v>
      </c>
      <c r="M310" s="198">
        <v>0</v>
      </c>
      <c r="N310" s="198">
        <v>0</v>
      </c>
      <c r="O310" s="198">
        <v>0</v>
      </c>
      <c r="P310" s="198">
        <v>1274913.31</v>
      </c>
      <c r="Q310" s="198">
        <v>1274913.31</v>
      </c>
      <c r="R310" s="198">
        <v>1085460.53</v>
      </c>
    </row>
    <row r="311" spans="1:18" x14ac:dyDescent="0.3">
      <c r="A311">
        <f t="shared" si="4"/>
        <v>303</v>
      </c>
      <c r="B311" s="195" t="s">
        <v>185</v>
      </c>
      <c r="C311" s="196" t="s">
        <v>272</v>
      </c>
      <c r="D311" s="196" t="s">
        <v>185</v>
      </c>
      <c r="E311" s="196" t="s">
        <v>223</v>
      </c>
      <c r="F311" s="200" t="s">
        <v>224</v>
      </c>
      <c r="G311" s="198">
        <v>1274913.31</v>
      </c>
      <c r="H311" s="198">
        <v>1274913.31</v>
      </c>
      <c r="I311" s="198">
        <v>1085460.53</v>
      </c>
      <c r="J311" s="198">
        <v>0</v>
      </c>
      <c r="K311" s="198">
        <v>0</v>
      </c>
      <c r="L311" s="198">
        <v>0</v>
      </c>
      <c r="M311" s="198">
        <v>0</v>
      </c>
      <c r="N311" s="198">
        <v>0</v>
      </c>
      <c r="O311" s="198">
        <v>0</v>
      </c>
      <c r="P311" s="198">
        <v>1274913.31</v>
      </c>
      <c r="Q311" s="198">
        <v>1274913.31</v>
      </c>
      <c r="R311" s="198">
        <v>1085460.53</v>
      </c>
    </row>
    <row r="312" spans="1:18" ht="15.6" x14ac:dyDescent="0.3">
      <c r="A312">
        <f t="shared" si="4"/>
        <v>304</v>
      </c>
      <c r="B312" s="195" t="s">
        <v>271</v>
      </c>
      <c r="C312" s="196" t="s">
        <v>273</v>
      </c>
      <c r="D312" s="196" t="s">
        <v>185</v>
      </c>
      <c r="E312" s="201" t="s">
        <v>187</v>
      </c>
      <c r="F312" s="202" t="s">
        <v>22</v>
      </c>
      <c r="G312" s="198">
        <v>312.55</v>
      </c>
      <c r="H312" s="198">
        <v>312.55</v>
      </c>
      <c r="I312" s="198">
        <v>312.55</v>
      </c>
      <c r="J312" s="198">
        <v>0</v>
      </c>
      <c r="K312" s="198">
        <v>0</v>
      </c>
      <c r="L312" s="198">
        <v>0</v>
      </c>
      <c r="M312" s="198">
        <v>0</v>
      </c>
      <c r="N312" s="198">
        <v>0</v>
      </c>
      <c r="O312" s="198">
        <v>0</v>
      </c>
      <c r="P312" s="198">
        <v>312.55</v>
      </c>
      <c r="Q312" s="198">
        <v>312.55</v>
      </c>
      <c r="R312" s="198">
        <v>312.55</v>
      </c>
    </row>
    <row r="313" spans="1:18" x14ac:dyDescent="0.3">
      <c r="A313">
        <f t="shared" si="4"/>
        <v>305</v>
      </c>
      <c r="B313" s="195" t="s">
        <v>271</v>
      </c>
      <c r="C313" s="196" t="s">
        <v>273</v>
      </c>
      <c r="D313" s="196" t="s">
        <v>185</v>
      </c>
      <c r="E313" s="201" t="s">
        <v>188</v>
      </c>
      <c r="F313" s="202" t="s">
        <v>413</v>
      </c>
      <c r="G313" s="198">
        <v>312.55</v>
      </c>
      <c r="H313" s="198">
        <v>312.55</v>
      </c>
      <c r="I313" s="198">
        <v>312.55</v>
      </c>
      <c r="J313" s="198">
        <v>0</v>
      </c>
      <c r="K313" s="198">
        <v>0</v>
      </c>
      <c r="L313" s="198">
        <v>0</v>
      </c>
      <c r="M313" s="198">
        <v>0</v>
      </c>
      <c r="N313" s="198">
        <v>0</v>
      </c>
      <c r="O313" s="198">
        <v>0</v>
      </c>
      <c r="P313" s="198">
        <v>312.55</v>
      </c>
      <c r="Q313" s="198">
        <v>312.55</v>
      </c>
      <c r="R313" s="198">
        <v>312.55</v>
      </c>
    </row>
    <row r="314" spans="1:18" x14ac:dyDescent="0.3">
      <c r="A314">
        <f t="shared" si="4"/>
        <v>306</v>
      </c>
      <c r="B314" s="195" t="s">
        <v>271</v>
      </c>
      <c r="C314" s="196" t="s">
        <v>273</v>
      </c>
      <c r="D314" s="196" t="s">
        <v>185</v>
      </c>
      <c r="E314" s="201" t="s">
        <v>221</v>
      </c>
      <c r="F314" s="202" t="s">
        <v>222</v>
      </c>
      <c r="G314" s="198">
        <v>312.55</v>
      </c>
      <c r="H314" s="198">
        <v>312.55</v>
      </c>
      <c r="I314" s="198">
        <v>312.55</v>
      </c>
      <c r="J314" s="198">
        <v>0</v>
      </c>
      <c r="K314" s="198">
        <v>0</v>
      </c>
      <c r="L314" s="198">
        <v>0</v>
      </c>
      <c r="M314" s="198">
        <v>0</v>
      </c>
      <c r="N314" s="198">
        <v>0</v>
      </c>
      <c r="O314" s="198">
        <v>0</v>
      </c>
      <c r="P314" s="198">
        <v>312.55</v>
      </c>
      <c r="Q314" s="198">
        <v>312.55</v>
      </c>
      <c r="R314" s="198">
        <v>312.55</v>
      </c>
    </row>
    <row r="315" spans="1:18" x14ac:dyDescent="0.3">
      <c r="A315">
        <f t="shared" si="4"/>
        <v>307</v>
      </c>
      <c r="B315" s="195" t="s">
        <v>271</v>
      </c>
      <c r="C315" s="196" t="s">
        <v>273</v>
      </c>
      <c r="D315" s="196" t="s">
        <v>185</v>
      </c>
      <c r="E315" s="201" t="s">
        <v>223</v>
      </c>
      <c r="F315" s="202" t="s">
        <v>224</v>
      </c>
      <c r="G315" s="198">
        <v>312.55</v>
      </c>
      <c r="H315" s="198">
        <v>312.55</v>
      </c>
      <c r="I315" s="198">
        <v>312.55</v>
      </c>
      <c r="J315" s="198">
        <v>0</v>
      </c>
      <c r="K315" s="198">
        <v>0</v>
      </c>
      <c r="L315" s="198">
        <v>0</v>
      </c>
      <c r="M315" s="198">
        <v>0</v>
      </c>
      <c r="N315" s="198">
        <v>0</v>
      </c>
      <c r="O315" s="198">
        <v>0</v>
      </c>
      <c r="P315" s="198">
        <v>312.55</v>
      </c>
      <c r="Q315" s="198">
        <v>312.55</v>
      </c>
      <c r="R315" s="198">
        <v>312.55</v>
      </c>
    </row>
    <row r="316" spans="1:18" ht="15.6" x14ac:dyDescent="0.3">
      <c r="A316">
        <f t="shared" si="4"/>
        <v>308</v>
      </c>
      <c r="B316" s="195" t="s">
        <v>274</v>
      </c>
      <c r="C316" s="196" t="s">
        <v>275</v>
      </c>
      <c r="D316" s="196" t="s">
        <v>185</v>
      </c>
      <c r="E316" s="201" t="s">
        <v>187</v>
      </c>
      <c r="F316" s="202" t="s">
        <v>276</v>
      </c>
      <c r="G316" s="198">
        <v>4081.21</v>
      </c>
      <c r="H316" s="198">
        <v>4081.21</v>
      </c>
      <c r="I316" s="198">
        <v>4081.21</v>
      </c>
      <c r="J316" s="198">
        <v>0</v>
      </c>
      <c r="K316" s="198">
        <v>0</v>
      </c>
      <c r="L316" s="198">
        <v>0</v>
      </c>
      <c r="M316" s="198">
        <v>0</v>
      </c>
      <c r="N316" s="198">
        <v>0</v>
      </c>
      <c r="O316" s="198">
        <v>0</v>
      </c>
      <c r="P316" s="198">
        <v>4081.21</v>
      </c>
      <c r="Q316" s="198">
        <v>4081.21</v>
      </c>
      <c r="R316" s="198">
        <v>4081.21</v>
      </c>
    </row>
    <row r="317" spans="1:18" x14ac:dyDescent="0.3">
      <c r="A317">
        <f t="shared" si="4"/>
        <v>309</v>
      </c>
      <c r="B317" s="195" t="s">
        <v>274</v>
      </c>
      <c r="C317" s="196" t="s">
        <v>275</v>
      </c>
      <c r="D317" s="196" t="s">
        <v>185</v>
      </c>
      <c r="E317" s="201" t="s">
        <v>188</v>
      </c>
      <c r="F317" s="202" t="s">
        <v>413</v>
      </c>
      <c r="G317" s="198">
        <v>4081.21</v>
      </c>
      <c r="H317" s="198">
        <v>4081.21</v>
      </c>
      <c r="I317" s="198">
        <v>4081.21</v>
      </c>
      <c r="J317" s="198">
        <v>0</v>
      </c>
      <c r="K317" s="198">
        <v>0</v>
      </c>
      <c r="L317" s="198">
        <v>0</v>
      </c>
      <c r="M317" s="198">
        <v>0</v>
      </c>
      <c r="N317" s="198">
        <v>0</v>
      </c>
      <c r="O317" s="198">
        <v>0</v>
      </c>
      <c r="P317" s="198">
        <v>4081.21</v>
      </c>
      <c r="Q317" s="198">
        <v>4081.21</v>
      </c>
      <c r="R317" s="198">
        <v>4081.21</v>
      </c>
    </row>
    <row r="318" spans="1:18" x14ac:dyDescent="0.3">
      <c r="A318">
        <f t="shared" si="4"/>
        <v>310</v>
      </c>
      <c r="B318" s="195" t="s">
        <v>274</v>
      </c>
      <c r="C318" s="196" t="s">
        <v>275</v>
      </c>
      <c r="D318" s="196" t="s">
        <v>185</v>
      </c>
      <c r="E318" s="201" t="s">
        <v>221</v>
      </c>
      <c r="F318" s="202" t="s">
        <v>222</v>
      </c>
      <c r="G318" s="198">
        <v>4081.21</v>
      </c>
      <c r="H318" s="198">
        <v>4081.21</v>
      </c>
      <c r="I318" s="198">
        <v>4081.21</v>
      </c>
      <c r="J318" s="198">
        <v>0</v>
      </c>
      <c r="K318" s="198">
        <v>0</v>
      </c>
      <c r="L318" s="198">
        <v>0</v>
      </c>
      <c r="M318" s="198">
        <v>0</v>
      </c>
      <c r="N318" s="198">
        <v>0</v>
      </c>
      <c r="O318" s="198">
        <v>0</v>
      </c>
      <c r="P318" s="198">
        <v>4081.21</v>
      </c>
      <c r="Q318" s="198">
        <v>4081.21</v>
      </c>
      <c r="R318" s="198">
        <v>4081.21</v>
      </c>
    </row>
    <row r="319" spans="1:18" x14ac:dyDescent="0.3">
      <c r="A319">
        <f t="shared" si="4"/>
        <v>311</v>
      </c>
      <c r="B319" s="195" t="s">
        <v>274</v>
      </c>
      <c r="C319" s="196" t="s">
        <v>275</v>
      </c>
      <c r="D319" s="196" t="s">
        <v>185</v>
      </c>
      <c r="E319" s="201" t="s">
        <v>223</v>
      </c>
      <c r="F319" s="202" t="s">
        <v>224</v>
      </c>
      <c r="G319" s="198">
        <v>4081.21</v>
      </c>
      <c r="H319" s="198">
        <v>4081.21</v>
      </c>
      <c r="I319" s="198">
        <v>4081.21</v>
      </c>
      <c r="J319" s="198">
        <v>0</v>
      </c>
      <c r="K319" s="198">
        <v>0</v>
      </c>
      <c r="L319" s="198">
        <v>0</v>
      </c>
      <c r="M319" s="198">
        <v>0</v>
      </c>
      <c r="N319" s="198">
        <v>0</v>
      </c>
      <c r="O319" s="198">
        <v>0</v>
      </c>
      <c r="P319" s="198">
        <v>4081.21</v>
      </c>
      <c r="Q319" s="198">
        <v>4081.21</v>
      </c>
      <c r="R319" s="198">
        <v>4081.21</v>
      </c>
    </row>
    <row r="320" spans="1:18" ht="23.4" x14ac:dyDescent="0.3">
      <c r="A320">
        <f t="shared" si="4"/>
        <v>312</v>
      </c>
      <c r="B320" s="195" t="s">
        <v>274</v>
      </c>
      <c r="C320" s="196" t="s">
        <v>277</v>
      </c>
      <c r="D320" s="196" t="s">
        <v>185</v>
      </c>
      <c r="E320" s="201" t="s">
        <v>187</v>
      </c>
      <c r="F320" s="202" t="s">
        <v>24</v>
      </c>
      <c r="G320" s="198">
        <v>1270519.55</v>
      </c>
      <c r="H320" s="198">
        <v>1270519.55</v>
      </c>
      <c r="I320" s="198">
        <v>1081066.77</v>
      </c>
      <c r="J320" s="198">
        <v>0</v>
      </c>
      <c r="K320" s="198">
        <v>0</v>
      </c>
      <c r="L320" s="198">
        <v>0</v>
      </c>
      <c r="M320" s="198">
        <v>0</v>
      </c>
      <c r="N320" s="198">
        <v>0</v>
      </c>
      <c r="O320" s="198">
        <v>0</v>
      </c>
      <c r="P320" s="198">
        <v>1270519.55</v>
      </c>
      <c r="Q320" s="198">
        <v>1270519.55</v>
      </c>
      <c r="R320" s="198">
        <v>1081066.77</v>
      </c>
    </row>
    <row r="321" spans="1:18" x14ac:dyDescent="0.3">
      <c r="A321">
        <f t="shared" si="4"/>
        <v>313</v>
      </c>
      <c r="B321" s="195" t="s">
        <v>274</v>
      </c>
      <c r="C321" s="196" t="s">
        <v>277</v>
      </c>
      <c r="D321" s="196" t="s">
        <v>185</v>
      </c>
      <c r="E321" s="201" t="s">
        <v>188</v>
      </c>
      <c r="F321" s="202" t="s">
        <v>413</v>
      </c>
      <c r="G321" s="198">
        <v>1270519.55</v>
      </c>
      <c r="H321" s="198">
        <v>1270519.55</v>
      </c>
      <c r="I321" s="198">
        <v>1081066.77</v>
      </c>
      <c r="J321" s="198">
        <v>0</v>
      </c>
      <c r="K321" s="198">
        <v>0</v>
      </c>
      <c r="L321" s="198">
        <v>0</v>
      </c>
      <c r="M321" s="198">
        <v>0</v>
      </c>
      <c r="N321" s="198">
        <v>0</v>
      </c>
      <c r="O321" s="198">
        <v>0</v>
      </c>
      <c r="P321" s="198">
        <v>1270519.55</v>
      </c>
      <c r="Q321" s="198">
        <v>1270519.55</v>
      </c>
      <c r="R321" s="198">
        <v>1081066.77</v>
      </c>
    </row>
    <row r="322" spans="1:18" x14ac:dyDescent="0.3">
      <c r="A322">
        <f t="shared" si="4"/>
        <v>314</v>
      </c>
      <c r="B322" s="195" t="s">
        <v>274</v>
      </c>
      <c r="C322" s="196" t="s">
        <v>277</v>
      </c>
      <c r="D322" s="196" t="s">
        <v>185</v>
      </c>
      <c r="E322" s="201" t="s">
        <v>221</v>
      </c>
      <c r="F322" s="202" t="s">
        <v>222</v>
      </c>
      <c r="G322" s="198">
        <v>1270519.55</v>
      </c>
      <c r="H322" s="198">
        <v>1270519.55</v>
      </c>
      <c r="I322" s="198">
        <v>1081066.77</v>
      </c>
      <c r="J322" s="198">
        <v>0</v>
      </c>
      <c r="K322" s="198">
        <v>0</v>
      </c>
      <c r="L322" s="198">
        <v>0</v>
      </c>
      <c r="M322" s="198">
        <v>0</v>
      </c>
      <c r="N322" s="198">
        <v>0</v>
      </c>
      <c r="O322" s="198">
        <v>0</v>
      </c>
      <c r="P322" s="198">
        <v>1270519.55</v>
      </c>
      <c r="Q322" s="198">
        <v>1270519.55</v>
      </c>
      <c r="R322" s="198">
        <v>1081066.77</v>
      </c>
    </row>
    <row r="323" spans="1:18" x14ac:dyDescent="0.3">
      <c r="A323">
        <f t="shared" si="4"/>
        <v>315</v>
      </c>
      <c r="B323" s="195" t="s">
        <v>274</v>
      </c>
      <c r="C323" s="196" t="s">
        <v>277</v>
      </c>
      <c r="D323" s="196" t="s">
        <v>185</v>
      </c>
      <c r="E323" s="201" t="s">
        <v>223</v>
      </c>
      <c r="F323" s="202" t="s">
        <v>224</v>
      </c>
      <c r="G323" s="198">
        <v>1270519.55</v>
      </c>
      <c r="H323" s="198">
        <v>1270519.55</v>
      </c>
      <c r="I323" s="198">
        <v>1081066.77</v>
      </c>
      <c r="J323" s="198">
        <v>0</v>
      </c>
      <c r="K323" s="198">
        <v>0</v>
      </c>
      <c r="L323" s="198">
        <v>0</v>
      </c>
      <c r="M323" s="198">
        <v>0</v>
      </c>
      <c r="N323" s="198">
        <v>0</v>
      </c>
      <c r="O323" s="198">
        <v>0</v>
      </c>
      <c r="P323" s="198">
        <v>1270519.55</v>
      </c>
      <c r="Q323" s="198">
        <v>1270519.55</v>
      </c>
      <c r="R323" s="198">
        <v>1081066.77</v>
      </c>
    </row>
    <row r="324" spans="1:18" ht="15.6" x14ac:dyDescent="0.3">
      <c r="A324">
        <f t="shared" si="4"/>
        <v>316</v>
      </c>
      <c r="B324" s="195" t="s">
        <v>274</v>
      </c>
      <c r="C324" s="196" t="s">
        <v>278</v>
      </c>
      <c r="D324" s="196" t="s">
        <v>185</v>
      </c>
      <c r="E324" s="201" t="s">
        <v>187</v>
      </c>
      <c r="F324" s="202" t="s">
        <v>25</v>
      </c>
      <c r="G324" s="198">
        <v>127256.44</v>
      </c>
      <c r="H324" s="198">
        <v>127256.44</v>
      </c>
      <c r="I324" s="198">
        <v>127256.44</v>
      </c>
      <c r="J324" s="198">
        <v>0</v>
      </c>
      <c r="K324" s="198">
        <v>0</v>
      </c>
      <c r="L324" s="198">
        <v>0</v>
      </c>
      <c r="M324" s="198">
        <v>0</v>
      </c>
      <c r="N324" s="198">
        <v>0</v>
      </c>
      <c r="O324" s="198">
        <v>0</v>
      </c>
      <c r="P324" s="198">
        <v>127256.44</v>
      </c>
      <c r="Q324" s="198">
        <v>127256.44</v>
      </c>
      <c r="R324" s="198">
        <v>127256.44</v>
      </c>
    </row>
    <row r="325" spans="1:18" x14ac:dyDescent="0.3">
      <c r="A325">
        <f t="shared" si="4"/>
        <v>317</v>
      </c>
      <c r="B325" s="195" t="s">
        <v>274</v>
      </c>
      <c r="C325" s="196" t="s">
        <v>278</v>
      </c>
      <c r="D325" s="196" t="s">
        <v>185</v>
      </c>
      <c r="E325" s="196" t="s">
        <v>188</v>
      </c>
      <c r="F325" s="199" t="s">
        <v>413</v>
      </c>
      <c r="G325" s="198">
        <v>127256.44</v>
      </c>
      <c r="H325" s="198">
        <v>127256.44</v>
      </c>
      <c r="I325" s="198">
        <v>127256.44</v>
      </c>
      <c r="J325" s="198">
        <v>0</v>
      </c>
      <c r="K325" s="198">
        <v>0</v>
      </c>
      <c r="L325" s="198">
        <v>0</v>
      </c>
      <c r="M325" s="198">
        <v>0</v>
      </c>
      <c r="N325" s="198">
        <v>0</v>
      </c>
      <c r="O325" s="198">
        <v>0</v>
      </c>
      <c r="P325" s="198">
        <v>127256.44</v>
      </c>
      <c r="Q325" s="198">
        <v>127256.44</v>
      </c>
      <c r="R325" s="198">
        <v>127256.44</v>
      </c>
    </row>
    <row r="326" spans="1:18" x14ac:dyDescent="0.3">
      <c r="A326">
        <f t="shared" si="4"/>
        <v>318</v>
      </c>
      <c r="B326" s="195" t="s">
        <v>274</v>
      </c>
      <c r="C326" s="196" t="s">
        <v>278</v>
      </c>
      <c r="D326" s="196" t="s">
        <v>185</v>
      </c>
      <c r="E326" s="196" t="s">
        <v>256</v>
      </c>
      <c r="F326" s="200" t="s">
        <v>257</v>
      </c>
      <c r="G326" s="198">
        <v>127256.44</v>
      </c>
      <c r="H326" s="198">
        <v>127256.44</v>
      </c>
      <c r="I326" s="198">
        <v>127256.44</v>
      </c>
      <c r="J326" s="198">
        <v>0</v>
      </c>
      <c r="K326" s="198">
        <v>0</v>
      </c>
      <c r="L326" s="198">
        <v>0</v>
      </c>
      <c r="M326" s="198">
        <v>0</v>
      </c>
      <c r="N326" s="198">
        <v>0</v>
      </c>
      <c r="O326" s="198">
        <v>0</v>
      </c>
      <c r="P326" s="198">
        <v>127256.44</v>
      </c>
      <c r="Q326" s="198">
        <v>127256.44</v>
      </c>
      <c r="R326" s="198">
        <v>127256.44</v>
      </c>
    </row>
    <row r="327" spans="1:18" ht="15.6" x14ac:dyDescent="0.3">
      <c r="A327">
        <f t="shared" si="4"/>
        <v>319</v>
      </c>
      <c r="B327" s="195" t="s">
        <v>274</v>
      </c>
      <c r="C327" s="196" t="s">
        <v>278</v>
      </c>
      <c r="D327" s="196" t="s">
        <v>185</v>
      </c>
      <c r="E327" s="201" t="s">
        <v>258</v>
      </c>
      <c r="F327" s="202" t="s">
        <v>259</v>
      </c>
      <c r="G327" s="198">
        <v>127256.44</v>
      </c>
      <c r="H327" s="198">
        <v>127256.44</v>
      </c>
      <c r="I327" s="198">
        <v>127256.44</v>
      </c>
      <c r="J327" s="198">
        <v>0</v>
      </c>
      <c r="K327" s="198">
        <v>0</v>
      </c>
      <c r="L327" s="198">
        <v>0</v>
      </c>
      <c r="M327" s="198">
        <v>0</v>
      </c>
      <c r="N327" s="198">
        <v>0</v>
      </c>
      <c r="O327" s="198">
        <v>0</v>
      </c>
      <c r="P327" s="198">
        <v>127256.44</v>
      </c>
      <c r="Q327" s="198">
        <v>127256.44</v>
      </c>
      <c r="R327" s="198">
        <v>127256.44</v>
      </c>
    </row>
    <row r="328" spans="1:18" ht="23.4" x14ac:dyDescent="0.3">
      <c r="A328">
        <f t="shared" si="4"/>
        <v>320</v>
      </c>
      <c r="B328" s="195" t="s">
        <v>484</v>
      </c>
      <c r="C328" s="196"/>
      <c r="D328" s="196"/>
      <c r="E328" s="196"/>
      <c r="F328" s="197"/>
      <c r="G328" s="198" t="s">
        <v>185</v>
      </c>
      <c r="H328" s="198" t="s">
        <v>185</v>
      </c>
      <c r="I328" s="198" t="s">
        <v>458</v>
      </c>
      <c r="J328" s="198"/>
      <c r="K328" s="198" t="s">
        <v>185</v>
      </c>
      <c r="L328" s="198" t="s">
        <v>185</v>
      </c>
      <c r="M328" s="198" t="s">
        <v>185</v>
      </c>
      <c r="N328" s="198" t="s">
        <v>185</v>
      </c>
      <c r="O328" s="198" t="s">
        <v>185</v>
      </c>
      <c r="P328" s="198" t="s">
        <v>185</v>
      </c>
      <c r="Q328" s="198" t="s">
        <v>466</v>
      </c>
      <c r="R328" s="198"/>
    </row>
    <row r="329" spans="1:18" x14ac:dyDescent="0.3">
      <c r="A329">
        <f t="shared" si="4"/>
        <v>321</v>
      </c>
      <c r="B329" s="195" t="s">
        <v>406</v>
      </c>
      <c r="C329" s="196" t="s">
        <v>407</v>
      </c>
      <c r="D329" s="196">
        <v>3</v>
      </c>
      <c r="E329" s="196">
        <v>4</v>
      </c>
      <c r="F329" s="199">
        <v>5</v>
      </c>
      <c r="G329" s="198">
        <v>6</v>
      </c>
      <c r="H329" s="198">
        <v>7</v>
      </c>
      <c r="I329" s="198">
        <v>8</v>
      </c>
      <c r="J329" s="198">
        <v>9</v>
      </c>
      <c r="K329" s="198">
        <v>10</v>
      </c>
      <c r="L329" s="198">
        <v>11</v>
      </c>
      <c r="M329" s="198">
        <v>12</v>
      </c>
      <c r="N329" s="198" t="s">
        <v>408</v>
      </c>
      <c r="O329" s="198" t="s">
        <v>409</v>
      </c>
      <c r="P329" s="198" t="s">
        <v>410</v>
      </c>
      <c r="Q329" s="198" t="s">
        <v>411</v>
      </c>
      <c r="R329" s="198" t="s">
        <v>412</v>
      </c>
    </row>
    <row r="330" spans="1:18" ht="31.2" x14ac:dyDescent="0.3">
      <c r="A330">
        <f t="shared" ref="A330:A393" si="5">A329+1</f>
        <v>322</v>
      </c>
      <c r="B330" s="195" t="s">
        <v>185</v>
      </c>
      <c r="C330" s="196" t="s">
        <v>228</v>
      </c>
      <c r="D330" s="196" t="s">
        <v>185</v>
      </c>
      <c r="E330" s="196" t="s">
        <v>187</v>
      </c>
      <c r="F330" s="200" t="s">
        <v>280</v>
      </c>
      <c r="G330" s="198">
        <v>7179515</v>
      </c>
      <c r="H330" s="198">
        <v>7179515</v>
      </c>
      <c r="I330" s="198">
        <v>7123277.9699999997</v>
      </c>
      <c r="J330" s="198">
        <v>553008</v>
      </c>
      <c r="K330" s="198">
        <v>879275</v>
      </c>
      <c r="L330" s="198">
        <v>775370.13</v>
      </c>
      <c r="M330" s="198">
        <v>84999.7</v>
      </c>
      <c r="N330" s="198">
        <v>309469.25</v>
      </c>
      <c r="O330" s="198">
        <v>380901.18</v>
      </c>
      <c r="P330" s="198">
        <v>7732523</v>
      </c>
      <c r="Q330" s="198">
        <v>8058790</v>
      </c>
      <c r="R330" s="198">
        <v>7898648.0999999996</v>
      </c>
    </row>
    <row r="331" spans="1:18" x14ac:dyDescent="0.3">
      <c r="A331">
        <f t="shared" si="5"/>
        <v>323</v>
      </c>
      <c r="B331" s="195" t="s">
        <v>185</v>
      </c>
      <c r="C331" s="196" t="s">
        <v>228</v>
      </c>
      <c r="D331" s="196" t="s">
        <v>185</v>
      </c>
      <c r="E331" s="201" t="s">
        <v>188</v>
      </c>
      <c r="F331" s="202" t="s">
        <v>413</v>
      </c>
      <c r="G331" s="198">
        <v>7179515</v>
      </c>
      <c r="H331" s="198">
        <v>7179515</v>
      </c>
      <c r="I331" s="198">
        <v>7123277.9699999997</v>
      </c>
      <c r="J331" s="198">
        <v>417008</v>
      </c>
      <c r="K331" s="198">
        <v>735805</v>
      </c>
      <c r="L331" s="198">
        <v>659200.43000000005</v>
      </c>
      <c r="M331" s="198">
        <v>0</v>
      </c>
      <c r="N331" s="198">
        <v>285769.25</v>
      </c>
      <c r="O331" s="198">
        <v>373431.18</v>
      </c>
      <c r="P331" s="198">
        <v>7596523</v>
      </c>
      <c r="Q331" s="198">
        <v>7915320</v>
      </c>
      <c r="R331" s="198">
        <v>7782478.4000000004</v>
      </c>
    </row>
    <row r="332" spans="1:18" x14ac:dyDescent="0.3">
      <c r="A332">
        <f t="shared" si="5"/>
        <v>324</v>
      </c>
      <c r="B332" s="195" t="s">
        <v>185</v>
      </c>
      <c r="C332" s="196" t="s">
        <v>228</v>
      </c>
      <c r="D332" s="196" t="s">
        <v>185</v>
      </c>
      <c r="E332" s="201" t="s">
        <v>189</v>
      </c>
      <c r="F332" s="202" t="s">
        <v>190</v>
      </c>
      <c r="G332" s="198">
        <v>6547045</v>
      </c>
      <c r="H332" s="198">
        <v>6547045</v>
      </c>
      <c r="I332" s="198">
        <v>6545424.8399999999</v>
      </c>
      <c r="J332" s="198">
        <v>0</v>
      </c>
      <c r="K332" s="198">
        <v>54900</v>
      </c>
      <c r="L332" s="198">
        <v>54461.59</v>
      </c>
      <c r="M332" s="198">
        <v>0</v>
      </c>
      <c r="N332" s="198">
        <v>54461.59</v>
      </c>
      <c r="O332" s="198">
        <v>0</v>
      </c>
      <c r="P332" s="198">
        <v>6547045</v>
      </c>
      <c r="Q332" s="198">
        <v>6601945</v>
      </c>
      <c r="R332" s="198">
        <v>6599886.4299999997</v>
      </c>
    </row>
    <row r="333" spans="1:18" x14ac:dyDescent="0.3">
      <c r="A333">
        <f t="shared" si="5"/>
        <v>325</v>
      </c>
      <c r="B333" s="195" t="s">
        <v>185</v>
      </c>
      <c r="C333" s="196" t="s">
        <v>228</v>
      </c>
      <c r="D333" s="196" t="s">
        <v>185</v>
      </c>
      <c r="E333" s="201" t="s">
        <v>191</v>
      </c>
      <c r="F333" s="202" t="s">
        <v>192</v>
      </c>
      <c r="G333" s="198">
        <v>5361465</v>
      </c>
      <c r="H333" s="198">
        <v>5361465</v>
      </c>
      <c r="I333" s="198">
        <v>5361465</v>
      </c>
      <c r="J333" s="198">
        <v>0</v>
      </c>
      <c r="K333" s="198">
        <v>45000</v>
      </c>
      <c r="L333" s="198">
        <v>45000</v>
      </c>
      <c r="M333" s="198">
        <v>0</v>
      </c>
      <c r="N333" s="198">
        <v>45000</v>
      </c>
      <c r="O333" s="198">
        <v>0</v>
      </c>
      <c r="P333" s="198">
        <v>5361465</v>
      </c>
      <c r="Q333" s="198">
        <v>5406465</v>
      </c>
      <c r="R333" s="198">
        <v>5406465</v>
      </c>
    </row>
    <row r="334" spans="1:18" x14ac:dyDescent="0.3">
      <c r="A334">
        <f t="shared" si="5"/>
        <v>326</v>
      </c>
      <c r="B334" s="195" t="s">
        <v>185</v>
      </c>
      <c r="C334" s="196" t="s">
        <v>228</v>
      </c>
      <c r="D334" s="196" t="s">
        <v>185</v>
      </c>
      <c r="E334" s="196" t="s">
        <v>193</v>
      </c>
      <c r="F334" s="200" t="s">
        <v>194</v>
      </c>
      <c r="G334" s="198">
        <v>5361465</v>
      </c>
      <c r="H334" s="198">
        <v>5361465</v>
      </c>
      <c r="I334" s="198">
        <v>5361465</v>
      </c>
      <c r="J334" s="198">
        <v>0</v>
      </c>
      <c r="K334" s="198">
        <v>45000</v>
      </c>
      <c r="L334" s="198">
        <v>45000</v>
      </c>
      <c r="M334" s="198">
        <v>0</v>
      </c>
      <c r="N334" s="198">
        <v>45000</v>
      </c>
      <c r="O334" s="198">
        <v>0</v>
      </c>
      <c r="P334" s="198">
        <v>5361465</v>
      </c>
      <c r="Q334" s="198">
        <v>5406465</v>
      </c>
      <c r="R334" s="198">
        <v>5406465</v>
      </c>
    </row>
    <row r="335" spans="1:18" x14ac:dyDescent="0.3">
      <c r="A335">
        <f t="shared" si="5"/>
        <v>327</v>
      </c>
      <c r="B335" s="195" t="s">
        <v>185</v>
      </c>
      <c r="C335" s="196" t="s">
        <v>228</v>
      </c>
      <c r="D335" s="196" t="s">
        <v>185</v>
      </c>
      <c r="E335" s="201" t="s">
        <v>195</v>
      </c>
      <c r="F335" s="202" t="s">
        <v>196</v>
      </c>
      <c r="G335" s="198">
        <v>1185580</v>
      </c>
      <c r="H335" s="198">
        <v>1185580</v>
      </c>
      <c r="I335" s="198">
        <v>1183959.8400000001</v>
      </c>
      <c r="J335" s="198">
        <v>0</v>
      </c>
      <c r="K335" s="198">
        <v>9900</v>
      </c>
      <c r="L335" s="198">
        <v>9461.59</v>
      </c>
      <c r="M335" s="198">
        <v>0</v>
      </c>
      <c r="N335" s="198">
        <v>9461.59</v>
      </c>
      <c r="O335" s="198">
        <v>0</v>
      </c>
      <c r="P335" s="198">
        <v>1185580</v>
      </c>
      <c r="Q335" s="198">
        <v>1195480</v>
      </c>
      <c r="R335" s="198">
        <v>1193421.43</v>
      </c>
    </row>
    <row r="336" spans="1:18" x14ac:dyDescent="0.3">
      <c r="A336">
        <f t="shared" si="5"/>
        <v>328</v>
      </c>
      <c r="B336" s="195" t="s">
        <v>185</v>
      </c>
      <c r="C336" s="196" t="s">
        <v>228</v>
      </c>
      <c r="D336" s="196" t="s">
        <v>185</v>
      </c>
      <c r="E336" s="201" t="s">
        <v>197</v>
      </c>
      <c r="F336" s="202" t="s">
        <v>198</v>
      </c>
      <c r="G336" s="198">
        <v>632470</v>
      </c>
      <c r="H336" s="198">
        <v>632470</v>
      </c>
      <c r="I336" s="198">
        <v>577853.13</v>
      </c>
      <c r="J336" s="198">
        <v>417008</v>
      </c>
      <c r="K336" s="198">
        <v>671564</v>
      </c>
      <c r="L336" s="198">
        <v>595397.84</v>
      </c>
      <c r="M336" s="198">
        <v>0</v>
      </c>
      <c r="N336" s="198">
        <v>231307.66</v>
      </c>
      <c r="O336" s="198">
        <v>364090.18</v>
      </c>
      <c r="P336" s="198">
        <v>1049478</v>
      </c>
      <c r="Q336" s="198">
        <v>1304034</v>
      </c>
      <c r="R336" s="198">
        <v>1173250.97</v>
      </c>
    </row>
    <row r="337" spans="1:18" x14ac:dyDescent="0.3">
      <c r="A337">
        <f t="shared" si="5"/>
        <v>329</v>
      </c>
      <c r="B337" s="195" t="s">
        <v>185</v>
      </c>
      <c r="C337" s="196" t="s">
        <v>228</v>
      </c>
      <c r="D337" s="196" t="s">
        <v>185</v>
      </c>
      <c r="E337" s="201" t="s">
        <v>199</v>
      </c>
      <c r="F337" s="202" t="s">
        <v>200</v>
      </c>
      <c r="G337" s="198">
        <v>224980</v>
      </c>
      <c r="H337" s="198">
        <v>224980</v>
      </c>
      <c r="I337" s="198">
        <v>205243.6</v>
      </c>
      <c r="J337" s="198">
        <v>217630</v>
      </c>
      <c r="K337" s="198">
        <v>390495.06</v>
      </c>
      <c r="L337" s="198">
        <v>356999.23</v>
      </c>
      <c r="M337" s="198">
        <v>0</v>
      </c>
      <c r="N337" s="198">
        <v>121233.9</v>
      </c>
      <c r="O337" s="198">
        <v>235765.33</v>
      </c>
      <c r="P337" s="198">
        <v>442610</v>
      </c>
      <c r="Q337" s="198">
        <v>615475.06000000006</v>
      </c>
      <c r="R337" s="198">
        <v>562242.82999999996</v>
      </c>
    </row>
    <row r="338" spans="1:18" x14ac:dyDescent="0.3">
      <c r="A338">
        <f t="shared" si="5"/>
        <v>330</v>
      </c>
      <c r="B338" s="195" t="s">
        <v>185</v>
      </c>
      <c r="C338" s="196" t="s">
        <v>228</v>
      </c>
      <c r="D338" s="196" t="s">
        <v>185</v>
      </c>
      <c r="E338" s="201" t="s">
        <v>241</v>
      </c>
      <c r="F338" s="202" t="s">
        <v>242</v>
      </c>
      <c r="G338" s="198">
        <v>1800</v>
      </c>
      <c r="H338" s="198">
        <v>1800</v>
      </c>
      <c r="I338" s="198">
        <v>1800</v>
      </c>
      <c r="J338" s="198">
        <v>20000</v>
      </c>
      <c r="K338" s="198">
        <v>24500</v>
      </c>
      <c r="L338" s="198">
        <v>13838.36</v>
      </c>
      <c r="M338" s="198">
        <v>0</v>
      </c>
      <c r="N338" s="198">
        <v>3813.06</v>
      </c>
      <c r="O338" s="198">
        <v>10025.299999999999</v>
      </c>
      <c r="P338" s="198">
        <v>21800</v>
      </c>
      <c r="Q338" s="198">
        <v>26300</v>
      </c>
      <c r="R338" s="198">
        <v>15638.36</v>
      </c>
    </row>
    <row r="339" spans="1:18" x14ac:dyDescent="0.3">
      <c r="A339">
        <f t="shared" si="5"/>
        <v>331</v>
      </c>
      <c r="B339" s="195" t="s">
        <v>185</v>
      </c>
      <c r="C339" s="196" t="s">
        <v>228</v>
      </c>
      <c r="D339" s="196" t="s">
        <v>185</v>
      </c>
      <c r="E339" s="201" t="s">
        <v>243</v>
      </c>
      <c r="F339" s="202" t="s">
        <v>244</v>
      </c>
      <c r="G339" s="198">
        <v>80610</v>
      </c>
      <c r="H339" s="198">
        <v>80610</v>
      </c>
      <c r="I339" s="198">
        <v>80609.960000000006</v>
      </c>
      <c r="J339" s="198">
        <v>107200</v>
      </c>
      <c r="K339" s="198">
        <v>121390.2</v>
      </c>
      <c r="L339" s="198">
        <v>118139.75</v>
      </c>
      <c r="M339" s="198">
        <v>0</v>
      </c>
      <c r="N339" s="198">
        <v>0</v>
      </c>
      <c r="O339" s="198">
        <v>118139.75</v>
      </c>
      <c r="P339" s="198">
        <v>187810</v>
      </c>
      <c r="Q339" s="198">
        <v>202000.2</v>
      </c>
      <c r="R339" s="198">
        <v>198749.71</v>
      </c>
    </row>
    <row r="340" spans="1:18" x14ac:dyDescent="0.3">
      <c r="A340">
        <f t="shared" si="5"/>
        <v>332</v>
      </c>
      <c r="B340" s="195" t="s">
        <v>185</v>
      </c>
      <c r="C340" s="196" t="s">
        <v>228</v>
      </c>
      <c r="D340" s="196" t="s">
        <v>185</v>
      </c>
      <c r="E340" s="201" t="s">
        <v>201</v>
      </c>
      <c r="F340" s="202" t="s">
        <v>202</v>
      </c>
      <c r="G340" s="198">
        <v>144790</v>
      </c>
      <c r="H340" s="198">
        <v>144790</v>
      </c>
      <c r="I340" s="198">
        <v>143772.47</v>
      </c>
      <c r="J340" s="198">
        <v>70978</v>
      </c>
      <c r="K340" s="198">
        <v>133939.79999999999</v>
      </c>
      <c r="L340" s="198">
        <v>106381.56</v>
      </c>
      <c r="M340" s="198">
        <v>0</v>
      </c>
      <c r="N340" s="198">
        <v>106221.75999999999</v>
      </c>
      <c r="O340" s="198">
        <v>159.80000000000001</v>
      </c>
      <c r="P340" s="198">
        <v>215768</v>
      </c>
      <c r="Q340" s="198">
        <v>278729.8</v>
      </c>
      <c r="R340" s="198">
        <v>250154.03</v>
      </c>
    </row>
    <row r="341" spans="1:18" x14ac:dyDescent="0.3">
      <c r="A341">
        <f t="shared" si="5"/>
        <v>333</v>
      </c>
      <c r="B341" s="195" t="s">
        <v>185</v>
      </c>
      <c r="C341" s="196" t="s">
        <v>228</v>
      </c>
      <c r="D341" s="196" t="s">
        <v>185</v>
      </c>
      <c r="E341" s="201" t="s">
        <v>203</v>
      </c>
      <c r="F341" s="202" t="s">
        <v>204</v>
      </c>
      <c r="G341" s="198">
        <v>0</v>
      </c>
      <c r="H341" s="198">
        <v>0</v>
      </c>
      <c r="I341" s="198">
        <v>0</v>
      </c>
      <c r="J341" s="198">
        <v>1200</v>
      </c>
      <c r="K341" s="198">
        <v>1200</v>
      </c>
      <c r="L341" s="198">
        <v>0</v>
      </c>
      <c r="M341" s="198">
        <v>0</v>
      </c>
      <c r="N341" s="198">
        <v>0</v>
      </c>
      <c r="O341" s="198">
        <v>0</v>
      </c>
      <c r="P341" s="198">
        <v>1200</v>
      </c>
      <c r="Q341" s="198">
        <v>1200</v>
      </c>
      <c r="R341" s="198">
        <v>0</v>
      </c>
    </row>
    <row r="342" spans="1:18" x14ac:dyDescent="0.3">
      <c r="A342">
        <f t="shared" si="5"/>
        <v>334</v>
      </c>
      <c r="B342" s="195" t="s">
        <v>185</v>
      </c>
      <c r="C342" s="196" t="s">
        <v>228</v>
      </c>
      <c r="D342" s="196" t="s">
        <v>185</v>
      </c>
      <c r="E342" s="201" t="s">
        <v>205</v>
      </c>
      <c r="F342" s="202" t="s">
        <v>206</v>
      </c>
      <c r="G342" s="198">
        <v>179070</v>
      </c>
      <c r="H342" s="198">
        <v>179070</v>
      </c>
      <c r="I342" s="198">
        <v>145207.1</v>
      </c>
      <c r="J342" s="198">
        <v>0</v>
      </c>
      <c r="K342" s="198">
        <v>38.94</v>
      </c>
      <c r="L342" s="198">
        <v>38.94</v>
      </c>
      <c r="M342" s="198">
        <v>0</v>
      </c>
      <c r="N342" s="198">
        <v>38.94</v>
      </c>
      <c r="O342" s="198">
        <v>0</v>
      </c>
      <c r="P342" s="198">
        <v>179070</v>
      </c>
      <c r="Q342" s="198">
        <v>179108.94</v>
      </c>
      <c r="R342" s="198">
        <v>145246.04</v>
      </c>
    </row>
    <row r="343" spans="1:18" x14ac:dyDescent="0.3">
      <c r="A343">
        <f t="shared" si="5"/>
        <v>335</v>
      </c>
      <c r="B343" s="195" t="s">
        <v>185</v>
      </c>
      <c r="C343" s="196" t="s">
        <v>228</v>
      </c>
      <c r="D343" s="196" t="s">
        <v>185</v>
      </c>
      <c r="E343" s="201" t="s">
        <v>207</v>
      </c>
      <c r="F343" s="202" t="s">
        <v>208</v>
      </c>
      <c r="G343" s="198">
        <v>76780</v>
      </c>
      <c r="H343" s="198">
        <v>76780</v>
      </c>
      <c r="I343" s="198">
        <v>70144.800000000003</v>
      </c>
      <c r="J343" s="198">
        <v>0</v>
      </c>
      <c r="K343" s="198">
        <v>38.94</v>
      </c>
      <c r="L343" s="198">
        <v>38.94</v>
      </c>
      <c r="M343" s="198">
        <v>0</v>
      </c>
      <c r="N343" s="198">
        <v>38.94</v>
      </c>
      <c r="O343" s="198">
        <v>0</v>
      </c>
      <c r="P343" s="198">
        <v>76780</v>
      </c>
      <c r="Q343" s="198">
        <v>76818.94</v>
      </c>
      <c r="R343" s="198">
        <v>70183.740000000005</v>
      </c>
    </row>
    <row r="344" spans="1:18" x14ac:dyDescent="0.3">
      <c r="A344">
        <f t="shared" si="5"/>
        <v>336</v>
      </c>
      <c r="B344" s="195" t="s">
        <v>185</v>
      </c>
      <c r="C344" s="196" t="s">
        <v>228</v>
      </c>
      <c r="D344" s="196" t="s">
        <v>185</v>
      </c>
      <c r="E344" s="201" t="s">
        <v>209</v>
      </c>
      <c r="F344" s="202" t="s">
        <v>210</v>
      </c>
      <c r="G344" s="198">
        <v>7120</v>
      </c>
      <c r="H344" s="198">
        <v>7120</v>
      </c>
      <c r="I344" s="198">
        <v>6561.68</v>
      </c>
      <c r="J344" s="198">
        <v>0</v>
      </c>
      <c r="K344" s="198">
        <v>0</v>
      </c>
      <c r="L344" s="198">
        <v>0</v>
      </c>
      <c r="M344" s="198">
        <v>0</v>
      </c>
      <c r="N344" s="198">
        <v>0</v>
      </c>
      <c r="O344" s="198">
        <v>0</v>
      </c>
      <c r="P344" s="198">
        <v>7120</v>
      </c>
      <c r="Q344" s="198">
        <v>7120</v>
      </c>
      <c r="R344" s="198">
        <v>6561.68</v>
      </c>
    </row>
    <row r="345" spans="1:18" x14ac:dyDescent="0.3">
      <c r="A345">
        <f t="shared" si="5"/>
        <v>337</v>
      </c>
      <c r="B345" s="195" t="s">
        <v>185</v>
      </c>
      <c r="C345" s="196" t="s">
        <v>228</v>
      </c>
      <c r="D345" s="196" t="s">
        <v>185</v>
      </c>
      <c r="E345" s="201" t="s">
        <v>211</v>
      </c>
      <c r="F345" s="202" t="s">
        <v>212</v>
      </c>
      <c r="G345" s="198">
        <v>40510</v>
      </c>
      <c r="H345" s="198">
        <v>40510</v>
      </c>
      <c r="I345" s="198">
        <v>25640.93</v>
      </c>
      <c r="J345" s="198">
        <v>0</v>
      </c>
      <c r="K345" s="198">
        <v>0</v>
      </c>
      <c r="L345" s="198">
        <v>0</v>
      </c>
      <c r="M345" s="198">
        <v>0</v>
      </c>
      <c r="N345" s="198">
        <v>0</v>
      </c>
      <c r="O345" s="198">
        <v>0</v>
      </c>
      <c r="P345" s="198">
        <v>40510</v>
      </c>
      <c r="Q345" s="198">
        <v>40510</v>
      </c>
      <c r="R345" s="198">
        <v>25640.93</v>
      </c>
    </row>
    <row r="346" spans="1:18" x14ac:dyDescent="0.3">
      <c r="A346">
        <f t="shared" si="5"/>
        <v>338</v>
      </c>
      <c r="B346" s="195" t="s">
        <v>185</v>
      </c>
      <c r="C346" s="196" t="s">
        <v>228</v>
      </c>
      <c r="D346" s="196" t="s">
        <v>185</v>
      </c>
      <c r="E346" s="201" t="s">
        <v>213</v>
      </c>
      <c r="F346" s="202" t="s">
        <v>214</v>
      </c>
      <c r="G346" s="198">
        <v>50060</v>
      </c>
      <c r="H346" s="198">
        <v>50060</v>
      </c>
      <c r="I346" s="198">
        <v>40858.47</v>
      </c>
      <c r="J346" s="198">
        <v>0</v>
      </c>
      <c r="K346" s="198">
        <v>0</v>
      </c>
      <c r="L346" s="198">
        <v>0</v>
      </c>
      <c r="M346" s="198">
        <v>0</v>
      </c>
      <c r="N346" s="198">
        <v>0</v>
      </c>
      <c r="O346" s="198">
        <v>0</v>
      </c>
      <c r="P346" s="198">
        <v>50060</v>
      </c>
      <c r="Q346" s="198">
        <v>50060</v>
      </c>
      <c r="R346" s="198">
        <v>40858.47</v>
      </c>
    </row>
    <row r="347" spans="1:18" ht="15.6" x14ac:dyDescent="0.3">
      <c r="A347">
        <f t="shared" si="5"/>
        <v>339</v>
      </c>
      <c r="B347" s="195" t="s">
        <v>185</v>
      </c>
      <c r="C347" s="196" t="s">
        <v>228</v>
      </c>
      <c r="D347" s="196" t="s">
        <v>185</v>
      </c>
      <c r="E347" s="201" t="s">
        <v>215</v>
      </c>
      <c r="F347" s="202" t="s">
        <v>216</v>
      </c>
      <c r="G347" s="198">
        <v>4600</v>
      </c>
      <c r="H347" s="198">
        <v>4600</v>
      </c>
      <c r="I347" s="198">
        <v>2001.22</v>
      </c>
      <c r="J347" s="198">
        <v>0</v>
      </c>
      <c r="K347" s="198">
        <v>0</v>
      </c>
      <c r="L347" s="198">
        <v>0</v>
      </c>
      <c r="M347" s="198">
        <v>0</v>
      </c>
      <c r="N347" s="198">
        <v>0</v>
      </c>
      <c r="O347" s="198">
        <v>0</v>
      </c>
      <c r="P347" s="198">
        <v>4600</v>
      </c>
      <c r="Q347" s="198">
        <v>4600</v>
      </c>
      <c r="R347" s="198">
        <v>2001.22</v>
      </c>
    </row>
    <row r="348" spans="1:18" ht="15.6" x14ac:dyDescent="0.3">
      <c r="A348">
        <f t="shared" si="5"/>
        <v>340</v>
      </c>
      <c r="B348" s="195" t="s">
        <v>185</v>
      </c>
      <c r="C348" s="196" t="s">
        <v>228</v>
      </c>
      <c r="D348" s="196" t="s">
        <v>185</v>
      </c>
      <c r="E348" s="196" t="s">
        <v>217</v>
      </c>
      <c r="F348" s="199" t="s">
        <v>218</v>
      </c>
      <c r="G348" s="198">
        <v>1220</v>
      </c>
      <c r="H348" s="198">
        <v>1220</v>
      </c>
      <c r="I348" s="198">
        <v>1220</v>
      </c>
      <c r="J348" s="198">
        <v>0</v>
      </c>
      <c r="K348" s="198">
        <v>0</v>
      </c>
      <c r="L348" s="198">
        <v>0</v>
      </c>
      <c r="M348" s="198">
        <v>0</v>
      </c>
      <c r="N348" s="198">
        <v>0</v>
      </c>
      <c r="O348" s="198">
        <v>0</v>
      </c>
      <c r="P348" s="198">
        <v>1220</v>
      </c>
      <c r="Q348" s="198">
        <v>1220</v>
      </c>
      <c r="R348" s="198">
        <v>1220</v>
      </c>
    </row>
    <row r="349" spans="1:18" ht="23.4" x14ac:dyDescent="0.3">
      <c r="A349">
        <f t="shared" si="5"/>
        <v>341</v>
      </c>
      <c r="B349" s="195" t="s">
        <v>185</v>
      </c>
      <c r="C349" s="196" t="s">
        <v>228</v>
      </c>
      <c r="D349" s="196" t="s">
        <v>185</v>
      </c>
      <c r="E349" s="196" t="s">
        <v>219</v>
      </c>
      <c r="F349" s="200" t="s">
        <v>220</v>
      </c>
      <c r="G349" s="198">
        <v>1220</v>
      </c>
      <c r="H349" s="198">
        <v>1220</v>
      </c>
      <c r="I349" s="198">
        <v>1220</v>
      </c>
      <c r="J349" s="198">
        <v>0</v>
      </c>
      <c r="K349" s="198">
        <v>0</v>
      </c>
      <c r="L349" s="198">
        <v>0</v>
      </c>
      <c r="M349" s="198">
        <v>0</v>
      </c>
      <c r="N349" s="198">
        <v>0</v>
      </c>
      <c r="O349" s="198">
        <v>0</v>
      </c>
      <c r="P349" s="198">
        <v>1220</v>
      </c>
      <c r="Q349" s="198">
        <v>1220</v>
      </c>
      <c r="R349" s="198">
        <v>1220</v>
      </c>
    </row>
    <row r="350" spans="1:18" x14ac:dyDescent="0.3">
      <c r="A350">
        <f t="shared" si="5"/>
        <v>342</v>
      </c>
      <c r="B350" s="195" t="s">
        <v>185</v>
      </c>
      <c r="C350" s="196" t="s">
        <v>228</v>
      </c>
      <c r="D350" s="196" t="s">
        <v>185</v>
      </c>
      <c r="E350" s="201" t="s">
        <v>221</v>
      </c>
      <c r="F350" s="202" t="s">
        <v>222</v>
      </c>
      <c r="G350" s="198">
        <v>0</v>
      </c>
      <c r="H350" s="198">
        <v>0</v>
      </c>
      <c r="I350" s="198">
        <v>0</v>
      </c>
      <c r="J350" s="198">
        <v>0</v>
      </c>
      <c r="K350" s="198">
        <v>9341</v>
      </c>
      <c r="L350" s="198">
        <v>9341</v>
      </c>
      <c r="M350" s="198">
        <v>0</v>
      </c>
      <c r="N350" s="198">
        <v>0</v>
      </c>
      <c r="O350" s="198">
        <v>9341</v>
      </c>
      <c r="P350" s="198">
        <v>0</v>
      </c>
      <c r="Q350" s="198">
        <v>9341</v>
      </c>
      <c r="R350" s="198">
        <v>9341</v>
      </c>
    </row>
    <row r="351" spans="1:18" x14ac:dyDescent="0.3">
      <c r="A351">
        <f t="shared" si="5"/>
        <v>343</v>
      </c>
      <c r="B351" s="195" t="s">
        <v>185</v>
      </c>
      <c r="C351" s="196" t="s">
        <v>228</v>
      </c>
      <c r="D351" s="196" t="s">
        <v>185</v>
      </c>
      <c r="E351" s="196" t="s">
        <v>223</v>
      </c>
      <c r="F351" s="197" t="s">
        <v>224</v>
      </c>
      <c r="G351" s="198">
        <v>0</v>
      </c>
      <c r="H351" s="198">
        <v>0</v>
      </c>
      <c r="I351" s="198">
        <v>0</v>
      </c>
      <c r="J351" s="198">
        <v>0</v>
      </c>
      <c r="K351" s="198">
        <v>9341</v>
      </c>
      <c r="L351" s="198">
        <v>9341</v>
      </c>
      <c r="M351" s="198">
        <v>0</v>
      </c>
      <c r="N351" s="198">
        <v>0</v>
      </c>
      <c r="O351" s="198">
        <v>9341</v>
      </c>
      <c r="P351" s="198">
        <v>0</v>
      </c>
      <c r="Q351" s="198">
        <v>9341</v>
      </c>
      <c r="R351" s="198">
        <v>9341</v>
      </c>
    </row>
    <row r="352" spans="1:18" x14ac:dyDescent="0.3">
      <c r="A352">
        <f t="shared" si="5"/>
        <v>344</v>
      </c>
      <c r="B352" s="195" t="s">
        <v>185</v>
      </c>
      <c r="C352" s="196" t="s">
        <v>228</v>
      </c>
      <c r="D352" s="196" t="s">
        <v>185</v>
      </c>
      <c r="E352" s="196" t="s">
        <v>227</v>
      </c>
      <c r="F352" s="199" t="s">
        <v>414</v>
      </c>
      <c r="G352" s="198">
        <v>0</v>
      </c>
      <c r="H352" s="198">
        <v>0</v>
      </c>
      <c r="I352" s="198">
        <v>0</v>
      </c>
      <c r="J352" s="198">
        <v>136000</v>
      </c>
      <c r="K352" s="198">
        <v>143470</v>
      </c>
      <c r="L352" s="198">
        <v>116169.7</v>
      </c>
      <c r="M352" s="198">
        <v>84999.7</v>
      </c>
      <c r="N352" s="198">
        <v>23700</v>
      </c>
      <c r="O352" s="198">
        <v>7470</v>
      </c>
      <c r="P352" s="198">
        <v>136000</v>
      </c>
      <c r="Q352" s="198">
        <v>143470</v>
      </c>
      <c r="R352" s="198">
        <v>116169.7</v>
      </c>
    </row>
    <row r="353" spans="1:18" x14ac:dyDescent="0.3">
      <c r="A353">
        <f t="shared" si="5"/>
        <v>345</v>
      </c>
      <c r="B353" s="195" t="s">
        <v>185</v>
      </c>
      <c r="C353" s="196" t="s">
        <v>228</v>
      </c>
      <c r="D353" s="196" t="s">
        <v>185</v>
      </c>
      <c r="E353" s="196" t="s">
        <v>228</v>
      </c>
      <c r="F353" s="200" t="s">
        <v>229</v>
      </c>
      <c r="G353" s="198">
        <v>0</v>
      </c>
      <c r="H353" s="198">
        <v>0</v>
      </c>
      <c r="I353" s="198">
        <v>0</v>
      </c>
      <c r="J353" s="198">
        <v>136000</v>
      </c>
      <c r="K353" s="198">
        <v>143470</v>
      </c>
      <c r="L353" s="198">
        <v>116169.7</v>
      </c>
      <c r="M353" s="198">
        <v>84999.7</v>
      </c>
      <c r="N353" s="198">
        <v>23700</v>
      </c>
      <c r="O353" s="198">
        <v>7470</v>
      </c>
      <c r="P353" s="198">
        <v>136000</v>
      </c>
      <c r="Q353" s="198">
        <v>143470</v>
      </c>
      <c r="R353" s="198">
        <v>116169.7</v>
      </c>
    </row>
    <row r="354" spans="1:18" ht="15.6" x14ac:dyDescent="0.3">
      <c r="A354">
        <f t="shared" si="5"/>
        <v>346</v>
      </c>
      <c r="B354" s="195" t="s">
        <v>185</v>
      </c>
      <c r="C354" s="196" t="s">
        <v>228</v>
      </c>
      <c r="D354" s="196" t="s">
        <v>185</v>
      </c>
      <c r="E354" s="201" t="s">
        <v>230</v>
      </c>
      <c r="F354" s="202" t="s">
        <v>231</v>
      </c>
      <c r="G354" s="198">
        <v>0</v>
      </c>
      <c r="H354" s="198">
        <v>0</v>
      </c>
      <c r="I354" s="198">
        <v>0</v>
      </c>
      <c r="J354" s="198">
        <v>136000</v>
      </c>
      <c r="K354" s="198">
        <v>143470</v>
      </c>
      <c r="L354" s="198">
        <v>116169.7</v>
      </c>
      <c r="M354" s="198">
        <v>84999.7</v>
      </c>
      <c r="N354" s="198">
        <v>23700</v>
      </c>
      <c r="O354" s="198">
        <v>7470</v>
      </c>
      <c r="P354" s="198">
        <v>136000</v>
      </c>
      <c r="Q354" s="198">
        <v>143470</v>
      </c>
      <c r="R354" s="198">
        <v>116169.7</v>
      </c>
    </row>
    <row r="355" spans="1:18" ht="31.2" x14ac:dyDescent="0.3">
      <c r="A355">
        <f t="shared" si="5"/>
        <v>347</v>
      </c>
      <c r="B355" s="195" t="s">
        <v>248</v>
      </c>
      <c r="C355" s="196" t="s">
        <v>281</v>
      </c>
      <c r="D355" s="196" t="s">
        <v>185</v>
      </c>
      <c r="E355" s="196" t="s">
        <v>187</v>
      </c>
      <c r="F355" s="197" t="s">
        <v>282</v>
      </c>
      <c r="G355" s="198">
        <v>7179515</v>
      </c>
      <c r="H355" s="198">
        <v>7179515</v>
      </c>
      <c r="I355" s="198">
        <v>7123277.9699999997</v>
      </c>
      <c r="J355" s="198">
        <v>553008</v>
      </c>
      <c r="K355" s="198">
        <v>879275</v>
      </c>
      <c r="L355" s="198">
        <v>775370.13</v>
      </c>
      <c r="M355" s="198">
        <v>84999.7</v>
      </c>
      <c r="N355" s="198">
        <v>309469.25</v>
      </c>
      <c r="O355" s="198">
        <v>380901.18</v>
      </c>
      <c r="P355" s="198">
        <v>7732523</v>
      </c>
      <c r="Q355" s="198">
        <v>8058790</v>
      </c>
      <c r="R355" s="198">
        <v>7898648.0999999996</v>
      </c>
    </row>
    <row r="356" spans="1:18" x14ac:dyDescent="0.3">
      <c r="A356">
        <f t="shared" si="5"/>
        <v>348</v>
      </c>
      <c r="B356" s="195" t="s">
        <v>248</v>
      </c>
      <c r="C356" s="196" t="s">
        <v>281</v>
      </c>
      <c r="D356" s="196" t="s">
        <v>185</v>
      </c>
      <c r="E356" s="196" t="s">
        <v>188</v>
      </c>
      <c r="F356" s="199" t="s">
        <v>413</v>
      </c>
      <c r="G356" s="198">
        <v>7179515</v>
      </c>
      <c r="H356" s="198">
        <v>7179515</v>
      </c>
      <c r="I356" s="198">
        <v>7123277.9699999997</v>
      </c>
      <c r="J356" s="198">
        <v>417008</v>
      </c>
      <c r="K356" s="198">
        <v>735805</v>
      </c>
      <c r="L356" s="198">
        <v>659200.43000000005</v>
      </c>
      <c r="M356" s="198">
        <v>0</v>
      </c>
      <c r="N356" s="198">
        <v>285769.25</v>
      </c>
      <c r="O356" s="198">
        <v>373431.18</v>
      </c>
      <c r="P356" s="198">
        <v>7596523</v>
      </c>
      <c r="Q356" s="198">
        <v>7915320</v>
      </c>
      <c r="R356" s="198">
        <v>7782478.4000000004</v>
      </c>
    </row>
    <row r="357" spans="1:18" x14ac:dyDescent="0.3">
      <c r="A357">
        <f t="shared" si="5"/>
        <v>349</v>
      </c>
      <c r="B357" s="195" t="s">
        <v>248</v>
      </c>
      <c r="C357" s="196" t="s">
        <v>281</v>
      </c>
      <c r="D357" s="196" t="s">
        <v>185</v>
      </c>
      <c r="E357" s="196" t="s">
        <v>189</v>
      </c>
      <c r="F357" s="200" t="s">
        <v>190</v>
      </c>
      <c r="G357" s="198">
        <v>6547045</v>
      </c>
      <c r="H357" s="198">
        <v>6547045</v>
      </c>
      <c r="I357" s="198">
        <v>6545424.8399999999</v>
      </c>
      <c r="J357" s="198">
        <v>0</v>
      </c>
      <c r="K357" s="198">
        <v>54900</v>
      </c>
      <c r="L357" s="198">
        <v>54461.59</v>
      </c>
      <c r="M357" s="198">
        <v>0</v>
      </c>
      <c r="N357" s="198">
        <v>54461.59</v>
      </c>
      <c r="O357" s="198">
        <v>0</v>
      </c>
      <c r="P357" s="198">
        <v>6547045</v>
      </c>
      <c r="Q357" s="198">
        <v>6601945</v>
      </c>
      <c r="R357" s="198">
        <v>6599886.4299999997</v>
      </c>
    </row>
    <row r="358" spans="1:18" x14ac:dyDescent="0.3">
      <c r="A358">
        <f t="shared" si="5"/>
        <v>350</v>
      </c>
      <c r="B358" s="195" t="s">
        <v>248</v>
      </c>
      <c r="C358" s="196" t="s">
        <v>281</v>
      </c>
      <c r="D358" s="196" t="s">
        <v>185</v>
      </c>
      <c r="E358" s="201" t="s">
        <v>191</v>
      </c>
      <c r="F358" s="202" t="s">
        <v>192</v>
      </c>
      <c r="G358" s="198">
        <v>5361465</v>
      </c>
      <c r="H358" s="198">
        <v>5361465</v>
      </c>
      <c r="I358" s="198">
        <v>5361465</v>
      </c>
      <c r="J358" s="198">
        <v>0</v>
      </c>
      <c r="K358" s="198">
        <v>45000</v>
      </c>
      <c r="L358" s="198">
        <v>45000</v>
      </c>
      <c r="M358" s="198">
        <v>0</v>
      </c>
      <c r="N358" s="198">
        <v>45000</v>
      </c>
      <c r="O358" s="198">
        <v>0</v>
      </c>
      <c r="P358" s="198">
        <v>5361465</v>
      </c>
      <c r="Q358" s="198">
        <v>5406465</v>
      </c>
      <c r="R358" s="198">
        <v>5406465</v>
      </c>
    </row>
    <row r="359" spans="1:18" x14ac:dyDescent="0.3">
      <c r="A359">
        <f t="shared" si="5"/>
        <v>351</v>
      </c>
      <c r="B359" s="195" t="s">
        <v>248</v>
      </c>
      <c r="C359" s="196" t="s">
        <v>281</v>
      </c>
      <c r="D359" s="196" t="s">
        <v>185</v>
      </c>
      <c r="E359" s="196" t="s">
        <v>193</v>
      </c>
      <c r="F359" s="197" t="s">
        <v>194</v>
      </c>
      <c r="G359" s="198">
        <v>5361465</v>
      </c>
      <c r="H359" s="198">
        <v>5361465</v>
      </c>
      <c r="I359" s="198">
        <v>5361465</v>
      </c>
      <c r="J359" s="198">
        <v>0</v>
      </c>
      <c r="K359" s="198">
        <v>45000</v>
      </c>
      <c r="L359" s="198">
        <v>45000</v>
      </c>
      <c r="M359" s="198">
        <v>0</v>
      </c>
      <c r="N359" s="198">
        <v>45000</v>
      </c>
      <c r="O359" s="198">
        <v>0</v>
      </c>
      <c r="P359" s="198">
        <v>5361465</v>
      </c>
      <c r="Q359" s="198">
        <v>5406465</v>
      </c>
      <c r="R359" s="198">
        <v>5406465</v>
      </c>
    </row>
    <row r="360" spans="1:18" x14ac:dyDescent="0.3">
      <c r="A360">
        <f t="shared" si="5"/>
        <v>352</v>
      </c>
      <c r="B360" s="195" t="s">
        <v>248</v>
      </c>
      <c r="C360" s="196" t="s">
        <v>281</v>
      </c>
      <c r="D360" s="196" t="s">
        <v>185</v>
      </c>
      <c r="E360" s="196" t="s">
        <v>195</v>
      </c>
      <c r="F360" s="199" t="s">
        <v>196</v>
      </c>
      <c r="G360" s="198">
        <v>1185580</v>
      </c>
      <c r="H360" s="198">
        <v>1185580</v>
      </c>
      <c r="I360" s="198">
        <v>1183959.8400000001</v>
      </c>
      <c r="J360" s="198">
        <v>0</v>
      </c>
      <c r="K360" s="198">
        <v>9900</v>
      </c>
      <c r="L360" s="198">
        <v>9461.59</v>
      </c>
      <c r="M360" s="198">
        <v>0</v>
      </c>
      <c r="N360" s="198">
        <v>9461.59</v>
      </c>
      <c r="O360" s="198">
        <v>0</v>
      </c>
      <c r="P360" s="198">
        <v>1185580</v>
      </c>
      <c r="Q360" s="198">
        <v>1195480</v>
      </c>
      <c r="R360" s="198">
        <v>1193421.43</v>
      </c>
    </row>
    <row r="361" spans="1:18" x14ac:dyDescent="0.3">
      <c r="A361">
        <f t="shared" si="5"/>
        <v>353</v>
      </c>
      <c r="B361" s="195" t="s">
        <v>248</v>
      </c>
      <c r="C361" s="196" t="s">
        <v>281</v>
      </c>
      <c r="D361" s="196" t="s">
        <v>185</v>
      </c>
      <c r="E361" s="196" t="s">
        <v>197</v>
      </c>
      <c r="F361" s="200" t="s">
        <v>198</v>
      </c>
      <c r="G361" s="198">
        <v>632470</v>
      </c>
      <c r="H361" s="198">
        <v>632470</v>
      </c>
      <c r="I361" s="198">
        <v>577853.13</v>
      </c>
      <c r="J361" s="198">
        <v>417008</v>
      </c>
      <c r="K361" s="198">
        <v>671564</v>
      </c>
      <c r="L361" s="198">
        <v>595397.84</v>
      </c>
      <c r="M361" s="198">
        <v>0</v>
      </c>
      <c r="N361" s="198">
        <v>231307.66</v>
      </c>
      <c r="O361" s="198">
        <v>364090.18</v>
      </c>
      <c r="P361" s="198">
        <v>1049478</v>
      </c>
      <c r="Q361" s="198">
        <v>1304034</v>
      </c>
      <c r="R361" s="198">
        <v>1173250.97</v>
      </c>
    </row>
    <row r="362" spans="1:18" x14ac:dyDescent="0.3">
      <c r="A362">
        <f t="shared" si="5"/>
        <v>354</v>
      </c>
      <c r="B362" s="195" t="s">
        <v>248</v>
      </c>
      <c r="C362" s="196" t="s">
        <v>281</v>
      </c>
      <c r="D362" s="196" t="s">
        <v>185</v>
      </c>
      <c r="E362" s="201" t="s">
        <v>199</v>
      </c>
      <c r="F362" s="202" t="s">
        <v>200</v>
      </c>
      <c r="G362" s="198">
        <v>224980</v>
      </c>
      <c r="H362" s="198">
        <v>224980</v>
      </c>
      <c r="I362" s="198">
        <v>205243.6</v>
      </c>
      <c r="J362" s="198">
        <v>217630</v>
      </c>
      <c r="K362" s="198">
        <v>390495.06</v>
      </c>
      <c r="L362" s="198">
        <v>356999.23</v>
      </c>
      <c r="M362" s="198">
        <v>0</v>
      </c>
      <c r="N362" s="198">
        <v>121233.9</v>
      </c>
      <c r="O362" s="198">
        <v>235765.33</v>
      </c>
      <c r="P362" s="198">
        <v>442610</v>
      </c>
      <c r="Q362" s="198">
        <v>615475.06000000006</v>
      </c>
      <c r="R362" s="198">
        <v>562242.82999999996</v>
      </c>
    </row>
    <row r="363" spans="1:18" x14ac:dyDescent="0.3">
      <c r="A363">
        <f t="shared" si="5"/>
        <v>355</v>
      </c>
      <c r="B363" s="195" t="s">
        <v>248</v>
      </c>
      <c r="C363" s="196" t="s">
        <v>281</v>
      </c>
      <c r="D363" s="196" t="s">
        <v>185</v>
      </c>
      <c r="E363" s="201" t="s">
        <v>241</v>
      </c>
      <c r="F363" s="202" t="s">
        <v>242</v>
      </c>
      <c r="G363" s="198">
        <v>1800</v>
      </c>
      <c r="H363" s="198">
        <v>1800</v>
      </c>
      <c r="I363" s="198">
        <v>1800</v>
      </c>
      <c r="J363" s="198">
        <v>20000</v>
      </c>
      <c r="K363" s="198">
        <v>24500</v>
      </c>
      <c r="L363" s="198">
        <v>13838.36</v>
      </c>
      <c r="M363" s="198">
        <v>0</v>
      </c>
      <c r="N363" s="198">
        <v>3813.06</v>
      </c>
      <c r="O363" s="198">
        <v>10025.299999999999</v>
      </c>
      <c r="P363" s="198">
        <v>21800</v>
      </c>
      <c r="Q363" s="198">
        <v>26300</v>
      </c>
      <c r="R363" s="198">
        <v>15638.36</v>
      </c>
    </row>
    <row r="364" spans="1:18" x14ac:dyDescent="0.3">
      <c r="A364">
        <f t="shared" si="5"/>
        <v>356</v>
      </c>
      <c r="B364" s="195" t="s">
        <v>248</v>
      </c>
      <c r="C364" s="196" t="s">
        <v>281</v>
      </c>
      <c r="D364" s="196" t="s">
        <v>185</v>
      </c>
      <c r="E364" s="201" t="s">
        <v>243</v>
      </c>
      <c r="F364" s="202" t="s">
        <v>244</v>
      </c>
      <c r="G364" s="198">
        <v>80610</v>
      </c>
      <c r="H364" s="198">
        <v>80610</v>
      </c>
      <c r="I364" s="198">
        <v>80609.960000000006</v>
      </c>
      <c r="J364" s="198">
        <v>107200</v>
      </c>
      <c r="K364" s="198">
        <v>121390.2</v>
      </c>
      <c r="L364" s="198">
        <v>118139.75</v>
      </c>
      <c r="M364" s="198">
        <v>0</v>
      </c>
      <c r="N364" s="198">
        <v>0</v>
      </c>
      <c r="O364" s="198">
        <v>118139.75</v>
      </c>
      <c r="P364" s="198">
        <v>187810</v>
      </c>
      <c r="Q364" s="198">
        <v>202000.2</v>
      </c>
      <c r="R364" s="198">
        <v>198749.71</v>
      </c>
    </row>
    <row r="365" spans="1:18" x14ac:dyDescent="0.3">
      <c r="A365">
        <f t="shared" si="5"/>
        <v>357</v>
      </c>
      <c r="B365" s="195" t="s">
        <v>248</v>
      </c>
      <c r="C365" s="196" t="s">
        <v>281</v>
      </c>
      <c r="D365" s="196" t="s">
        <v>185</v>
      </c>
      <c r="E365" s="196" t="s">
        <v>201</v>
      </c>
      <c r="F365" s="200" t="s">
        <v>202</v>
      </c>
      <c r="G365" s="198">
        <v>144790</v>
      </c>
      <c r="H365" s="198">
        <v>144790</v>
      </c>
      <c r="I365" s="198">
        <v>143772.47</v>
      </c>
      <c r="J365" s="198">
        <v>70978</v>
      </c>
      <c r="K365" s="198">
        <v>133939.79999999999</v>
      </c>
      <c r="L365" s="198">
        <v>106381.56</v>
      </c>
      <c r="M365" s="198">
        <v>0</v>
      </c>
      <c r="N365" s="198">
        <v>106221.75999999999</v>
      </c>
      <c r="O365" s="198">
        <v>159.80000000000001</v>
      </c>
      <c r="P365" s="198">
        <v>215768</v>
      </c>
      <c r="Q365" s="198">
        <v>278729.8</v>
      </c>
      <c r="R365" s="198">
        <v>250154.03</v>
      </c>
    </row>
    <row r="366" spans="1:18" x14ac:dyDescent="0.3">
      <c r="A366">
        <f t="shared" si="5"/>
        <v>358</v>
      </c>
      <c r="B366" s="195" t="s">
        <v>248</v>
      </c>
      <c r="C366" s="196" t="s">
        <v>281</v>
      </c>
      <c r="D366" s="196" t="s">
        <v>185</v>
      </c>
      <c r="E366" s="201" t="s">
        <v>203</v>
      </c>
      <c r="F366" s="202" t="s">
        <v>204</v>
      </c>
      <c r="G366" s="198">
        <v>0</v>
      </c>
      <c r="H366" s="198">
        <v>0</v>
      </c>
      <c r="I366" s="198">
        <v>0</v>
      </c>
      <c r="J366" s="198">
        <v>1200</v>
      </c>
      <c r="K366" s="198">
        <v>1200</v>
      </c>
      <c r="L366" s="198">
        <v>0</v>
      </c>
      <c r="M366" s="198">
        <v>0</v>
      </c>
      <c r="N366" s="198">
        <v>0</v>
      </c>
      <c r="O366" s="198">
        <v>0</v>
      </c>
      <c r="P366" s="198">
        <v>1200</v>
      </c>
      <c r="Q366" s="198">
        <v>1200</v>
      </c>
      <c r="R366" s="198">
        <v>0</v>
      </c>
    </row>
    <row r="367" spans="1:18" x14ac:dyDescent="0.3">
      <c r="A367">
        <f t="shared" si="5"/>
        <v>359</v>
      </c>
      <c r="B367" s="195" t="s">
        <v>248</v>
      </c>
      <c r="C367" s="196" t="s">
        <v>281</v>
      </c>
      <c r="D367" s="196" t="s">
        <v>185</v>
      </c>
      <c r="E367" s="201" t="s">
        <v>205</v>
      </c>
      <c r="F367" s="202" t="s">
        <v>206</v>
      </c>
      <c r="G367" s="198">
        <v>179070</v>
      </c>
      <c r="H367" s="198">
        <v>179070</v>
      </c>
      <c r="I367" s="198">
        <v>145207.1</v>
      </c>
      <c r="J367" s="198">
        <v>0</v>
      </c>
      <c r="K367" s="198">
        <v>38.94</v>
      </c>
      <c r="L367" s="198">
        <v>38.94</v>
      </c>
      <c r="M367" s="198">
        <v>0</v>
      </c>
      <c r="N367" s="198">
        <v>38.94</v>
      </c>
      <c r="O367" s="198">
        <v>0</v>
      </c>
      <c r="P367" s="198">
        <v>179070</v>
      </c>
      <c r="Q367" s="198">
        <v>179108.94</v>
      </c>
      <c r="R367" s="198">
        <v>145246.04</v>
      </c>
    </row>
    <row r="368" spans="1:18" x14ac:dyDescent="0.3">
      <c r="A368">
        <f t="shared" si="5"/>
        <v>360</v>
      </c>
      <c r="B368" s="195" t="s">
        <v>248</v>
      </c>
      <c r="C368" s="196" t="s">
        <v>281</v>
      </c>
      <c r="D368" s="196" t="s">
        <v>185</v>
      </c>
      <c r="E368" s="201" t="s">
        <v>207</v>
      </c>
      <c r="F368" s="202" t="s">
        <v>208</v>
      </c>
      <c r="G368" s="198">
        <v>76780</v>
      </c>
      <c r="H368" s="198">
        <v>76780</v>
      </c>
      <c r="I368" s="198">
        <v>70144.800000000003</v>
      </c>
      <c r="J368" s="198">
        <v>0</v>
      </c>
      <c r="K368" s="198">
        <v>38.94</v>
      </c>
      <c r="L368" s="198">
        <v>38.94</v>
      </c>
      <c r="M368" s="198">
        <v>0</v>
      </c>
      <c r="N368" s="198">
        <v>38.94</v>
      </c>
      <c r="O368" s="198">
        <v>0</v>
      </c>
      <c r="P368" s="198">
        <v>76780</v>
      </c>
      <c r="Q368" s="198">
        <v>76818.94</v>
      </c>
      <c r="R368" s="198">
        <v>70183.740000000005</v>
      </c>
    </row>
    <row r="369" spans="1:18" x14ac:dyDescent="0.3">
      <c r="A369">
        <f t="shared" si="5"/>
        <v>361</v>
      </c>
      <c r="B369" s="195" t="s">
        <v>248</v>
      </c>
      <c r="C369" s="196" t="s">
        <v>281</v>
      </c>
      <c r="D369" s="196" t="s">
        <v>185</v>
      </c>
      <c r="E369" s="201" t="s">
        <v>209</v>
      </c>
      <c r="F369" s="202" t="s">
        <v>210</v>
      </c>
      <c r="G369" s="198">
        <v>7120</v>
      </c>
      <c r="H369" s="198">
        <v>7120</v>
      </c>
      <c r="I369" s="198">
        <v>6561.68</v>
      </c>
      <c r="J369" s="198">
        <v>0</v>
      </c>
      <c r="K369" s="198">
        <v>0</v>
      </c>
      <c r="L369" s="198">
        <v>0</v>
      </c>
      <c r="M369" s="198">
        <v>0</v>
      </c>
      <c r="N369" s="198">
        <v>0</v>
      </c>
      <c r="O369" s="198">
        <v>0</v>
      </c>
      <c r="P369" s="198">
        <v>7120</v>
      </c>
      <c r="Q369" s="198">
        <v>7120</v>
      </c>
      <c r="R369" s="198">
        <v>6561.68</v>
      </c>
    </row>
    <row r="370" spans="1:18" x14ac:dyDescent="0.3">
      <c r="A370">
        <f t="shared" si="5"/>
        <v>362</v>
      </c>
      <c r="B370" s="195" t="s">
        <v>248</v>
      </c>
      <c r="C370" s="196" t="s">
        <v>281</v>
      </c>
      <c r="D370" s="196" t="s">
        <v>185</v>
      </c>
      <c r="E370" s="201" t="s">
        <v>211</v>
      </c>
      <c r="F370" s="202" t="s">
        <v>212</v>
      </c>
      <c r="G370" s="198">
        <v>40510</v>
      </c>
      <c r="H370" s="198">
        <v>40510</v>
      </c>
      <c r="I370" s="198">
        <v>25640.93</v>
      </c>
      <c r="J370" s="198">
        <v>0</v>
      </c>
      <c r="K370" s="198">
        <v>0</v>
      </c>
      <c r="L370" s="198">
        <v>0</v>
      </c>
      <c r="M370" s="198">
        <v>0</v>
      </c>
      <c r="N370" s="198">
        <v>0</v>
      </c>
      <c r="O370" s="198">
        <v>0</v>
      </c>
      <c r="P370" s="198">
        <v>40510</v>
      </c>
      <c r="Q370" s="198">
        <v>40510</v>
      </c>
      <c r="R370" s="198">
        <v>25640.93</v>
      </c>
    </row>
    <row r="371" spans="1:18" x14ac:dyDescent="0.3">
      <c r="A371">
        <f t="shared" si="5"/>
        <v>363</v>
      </c>
      <c r="B371" s="195" t="s">
        <v>248</v>
      </c>
      <c r="C371" s="196" t="s">
        <v>281</v>
      </c>
      <c r="D371" s="196" t="s">
        <v>185</v>
      </c>
      <c r="E371" s="201" t="s">
        <v>213</v>
      </c>
      <c r="F371" s="202" t="s">
        <v>214</v>
      </c>
      <c r="G371" s="198">
        <v>50060</v>
      </c>
      <c r="H371" s="198">
        <v>50060</v>
      </c>
      <c r="I371" s="198">
        <v>40858.47</v>
      </c>
      <c r="J371" s="198">
        <v>0</v>
      </c>
      <c r="K371" s="198">
        <v>0</v>
      </c>
      <c r="L371" s="198">
        <v>0</v>
      </c>
      <c r="M371" s="198">
        <v>0</v>
      </c>
      <c r="N371" s="198">
        <v>0</v>
      </c>
      <c r="O371" s="198">
        <v>0</v>
      </c>
      <c r="P371" s="198">
        <v>50060</v>
      </c>
      <c r="Q371" s="198">
        <v>50060</v>
      </c>
      <c r="R371" s="198">
        <v>40858.47</v>
      </c>
    </row>
    <row r="372" spans="1:18" ht="23.4" x14ac:dyDescent="0.3">
      <c r="A372">
        <f t="shared" si="5"/>
        <v>364</v>
      </c>
      <c r="B372" s="195" t="s">
        <v>484</v>
      </c>
      <c r="C372" s="196"/>
      <c r="D372" s="196"/>
      <c r="E372" s="196"/>
      <c r="F372" s="197"/>
      <c r="G372" s="198" t="s">
        <v>185</v>
      </c>
      <c r="H372" s="198" t="s">
        <v>185</v>
      </c>
      <c r="I372" s="198" t="s">
        <v>458</v>
      </c>
      <c r="J372" s="198"/>
      <c r="K372" s="198" t="s">
        <v>185</v>
      </c>
      <c r="L372" s="198" t="s">
        <v>185</v>
      </c>
      <c r="M372" s="198" t="s">
        <v>185</v>
      </c>
      <c r="N372" s="198" t="s">
        <v>185</v>
      </c>
      <c r="O372" s="198" t="s">
        <v>185</v>
      </c>
      <c r="P372" s="198" t="s">
        <v>185</v>
      </c>
      <c r="Q372" s="198" t="s">
        <v>467</v>
      </c>
      <c r="R372" s="198"/>
    </row>
    <row r="373" spans="1:18" x14ac:dyDescent="0.3">
      <c r="A373">
        <f t="shared" si="5"/>
        <v>365</v>
      </c>
      <c r="B373" s="195" t="s">
        <v>406</v>
      </c>
      <c r="C373" s="196" t="s">
        <v>407</v>
      </c>
      <c r="D373" s="196">
        <v>3</v>
      </c>
      <c r="E373" s="196">
        <v>4</v>
      </c>
      <c r="F373" s="199">
        <v>5</v>
      </c>
      <c r="G373" s="198">
        <v>6</v>
      </c>
      <c r="H373" s="198">
        <v>7</v>
      </c>
      <c r="I373" s="198">
        <v>8</v>
      </c>
      <c r="J373" s="198">
        <v>9</v>
      </c>
      <c r="K373" s="198">
        <v>10</v>
      </c>
      <c r="L373" s="198">
        <v>11</v>
      </c>
      <c r="M373" s="198">
        <v>12</v>
      </c>
      <c r="N373" s="198" t="s">
        <v>408</v>
      </c>
      <c r="O373" s="198" t="s">
        <v>409</v>
      </c>
      <c r="P373" s="198" t="s">
        <v>410</v>
      </c>
      <c r="Q373" s="198" t="s">
        <v>411</v>
      </c>
      <c r="R373" s="198" t="s">
        <v>412</v>
      </c>
    </row>
    <row r="374" spans="1:18" ht="15.6" x14ac:dyDescent="0.3">
      <c r="A374">
        <f t="shared" si="5"/>
        <v>366</v>
      </c>
      <c r="B374" s="195" t="s">
        <v>248</v>
      </c>
      <c r="C374" s="196" t="s">
        <v>281</v>
      </c>
      <c r="D374" s="196" t="s">
        <v>185</v>
      </c>
      <c r="E374" s="196" t="s">
        <v>215</v>
      </c>
      <c r="F374" s="200" t="s">
        <v>216</v>
      </c>
      <c r="G374" s="198">
        <v>4600</v>
      </c>
      <c r="H374" s="198">
        <v>4600</v>
      </c>
      <c r="I374" s="198">
        <v>2001.22</v>
      </c>
      <c r="J374" s="198">
        <v>0</v>
      </c>
      <c r="K374" s="198">
        <v>0</v>
      </c>
      <c r="L374" s="198">
        <v>0</v>
      </c>
      <c r="M374" s="198">
        <v>0</v>
      </c>
      <c r="N374" s="198">
        <v>0</v>
      </c>
      <c r="O374" s="198">
        <v>0</v>
      </c>
      <c r="P374" s="198">
        <v>4600</v>
      </c>
      <c r="Q374" s="198">
        <v>4600</v>
      </c>
      <c r="R374" s="198">
        <v>2001.22</v>
      </c>
    </row>
    <row r="375" spans="1:18" ht="15.6" x14ac:dyDescent="0.3">
      <c r="A375">
        <f t="shared" si="5"/>
        <v>367</v>
      </c>
      <c r="B375" s="195" t="s">
        <v>248</v>
      </c>
      <c r="C375" s="196" t="s">
        <v>281</v>
      </c>
      <c r="D375" s="196" t="s">
        <v>185</v>
      </c>
      <c r="E375" s="201" t="s">
        <v>217</v>
      </c>
      <c r="F375" s="202" t="s">
        <v>218</v>
      </c>
      <c r="G375" s="198">
        <v>1220</v>
      </c>
      <c r="H375" s="198">
        <v>1220</v>
      </c>
      <c r="I375" s="198">
        <v>1220</v>
      </c>
      <c r="J375" s="198">
        <v>0</v>
      </c>
      <c r="K375" s="198">
        <v>0</v>
      </c>
      <c r="L375" s="198">
        <v>0</v>
      </c>
      <c r="M375" s="198">
        <v>0</v>
      </c>
      <c r="N375" s="198">
        <v>0</v>
      </c>
      <c r="O375" s="198">
        <v>0</v>
      </c>
      <c r="P375" s="198">
        <v>1220</v>
      </c>
      <c r="Q375" s="198">
        <v>1220</v>
      </c>
      <c r="R375" s="198">
        <v>1220</v>
      </c>
    </row>
    <row r="376" spans="1:18" ht="23.4" x14ac:dyDescent="0.3">
      <c r="A376">
        <f t="shared" si="5"/>
        <v>368</v>
      </c>
      <c r="B376" s="195" t="s">
        <v>248</v>
      </c>
      <c r="C376" s="196" t="s">
        <v>281</v>
      </c>
      <c r="D376" s="196" t="s">
        <v>185</v>
      </c>
      <c r="E376" s="201" t="s">
        <v>219</v>
      </c>
      <c r="F376" s="202" t="s">
        <v>220</v>
      </c>
      <c r="G376" s="198">
        <v>1220</v>
      </c>
      <c r="H376" s="198">
        <v>1220</v>
      </c>
      <c r="I376" s="198">
        <v>1220</v>
      </c>
      <c r="J376" s="198">
        <v>0</v>
      </c>
      <c r="K376" s="198">
        <v>0</v>
      </c>
      <c r="L376" s="198">
        <v>0</v>
      </c>
      <c r="M376" s="198">
        <v>0</v>
      </c>
      <c r="N376" s="198">
        <v>0</v>
      </c>
      <c r="O376" s="198">
        <v>0</v>
      </c>
      <c r="P376" s="198">
        <v>1220</v>
      </c>
      <c r="Q376" s="198">
        <v>1220</v>
      </c>
      <c r="R376" s="198">
        <v>1220</v>
      </c>
    </row>
    <row r="377" spans="1:18" x14ac:dyDescent="0.3">
      <c r="A377">
        <f t="shared" si="5"/>
        <v>369</v>
      </c>
      <c r="B377" s="195" t="s">
        <v>248</v>
      </c>
      <c r="C377" s="196" t="s">
        <v>281</v>
      </c>
      <c r="D377" s="196" t="s">
        <v>185</v>
      </c>
      <c r="E377" s="201" t="s">
        <v>221</v>
      </c>
      <c r="F377" s="202" t="s">
        <v>222</v>
      </c>
      <c r="G377" s="198">
        <v>0</v>
      </c>
      <c r="H377" s="198">
        <v>0</v>
      </c>
      <c r="I377" s="198">
        <v>0</v>
      </c>
      <c r="J377" s="198">
        <v>0</v>
      </c>
      <c r="K377" s="198">
        <v>9341</v>
      </c>
      <c r="L377" s="198">
        <v>9341</v>
      </c>
      <c r="M377" s="198">
        <v>0</v>
      </c>
      <c r="N377" s="198">
        <v>0</v>
      </c>
      <c r="O377" s="198">
        <v>9341</v>
      </c>
      <c r="P377" s="198">
        <v>0</v>
      </c>
      <c r="Q377" s="198">
        <v>9341</v>
      </c>
      <c r="R377" s="198">
        <v>9341</v>
      </c>
    </row>
    <row r="378" spans="1:18" x14ac:dyDescent="0.3">
      <c r="A378">
        <f t="shared" si="5"/>
        <v>370</v>
      </c>
      <c r="B378" s="195" t="s">
        <v>248</v>
      </c>
      <c r="C378" s="196" t="s">
        <v>281</v>
      </c>
      <c r="D378" s="196" t="s">
        <v>185</v>
      </c>
      <c r="E378" s="196" t="s">
        <v>223</v>
      </c>
      <c r="F378" s="200" t="s">
        <v>224</v>
      </c>
      <c r="G378" s="198">
        <v>0</v>
      </c>
      <c r="H378" s="198">
        <v>0</v>
      </c>
      <c r="I378" s="198">
        <v>0</v>
      </c>
      <c r="J378" s="198">
        <v>0</v>
      </c>
      <c r="K378" s="198">
        <v>9341</v>
      </c>
      <c r="L378" s="198">
        <v>9341</v>
      </c>
      <c r="M378" s="198">
        <v>0</v>
      </c>
      <c r="N378" s="198">
        <v>0</v>
      </c>
      <c r="O378" s="198">
        <v>9341</v>
      </c>
      <c r="P378" s="198">
        <v>0</v>
      </c>
      <c r="Q378" s="198">
        <v>9341</v>
      </c>
      <c r="R378" s="198">
        <v>9341</v>
      </c>
    </row>
    <row r="379" spans="1:18" x14ac:dyDescent="0.3">
      <c r="A379">
        <f t="shared" si="5"/>
        <v>371</v>
      </c>
      <c r="B379" s="195" t="s">
        <v>248</v>
      </c>
      <c r="C379" s="196" t="s">
        <v>281</v>
      </c>
      <c r="D379" s="196" t="s">
        <v>185</v>
      </c>
      <c r="E379" s="201" t="s">
        <v>227</v>
      </c>
      <c r="F379" s="202" t="s">
        <v>414</v>
      </c>
      <c r="G379" s="198">
        <v>0</v>
      </c>
      <c r="H379" s="198">
        <v>0</v>
      </c>
      <c r="I379" s="198">
        <v>0</v>
      </c>
      <c r="J379" s="198">
        <v>136000</v>
      </c>
      <c r="K379" s="198">
        <v>143470</v>
      </c>
      <c r="L379" s="198">
        <v>116169.7</v>
      </c>
      <c r="M379" s="198">
        <v>84999.7</v>
      </c>
      <c r="N379" s="198">
        <v>23700</v>
      </c>
      <c r="O379" s="198">
        <v>7470</v>
      </c>
      <c r="P379" s="198">
        <v>136000</v>
      </c>
      <c r="Q379" s="198">
        <v>143470</v>
      </c>
      <c r="R379" s="198">
        <v>116169.7</v>
      </c>
    </row>
    <row r="380" spans="1:18" x14ac:dyDescent="0.3">
      <c r="A380">
        <f t="shared" si="5"/>
        <v>372</v>
      </c>
      <c r="B380" s="195" t="s">
        <v>248</v>
      </c>
      <c r="C380" s="196" t="s">
        <v>281</v>
      </c>
      <c r="D380" s="196" t="s">
        <v>185</v>
      </c>
      <c r="E380" s="201" t="s">
        <v>228</v>
      </c>
      <c r="F380" s="202" t="s">
        <v>229</v>
      </c>
      <c r="G380" s="198">
        <v>0</v>
      </c>
      <c r="H380" s="198">
        <v>0</v>
      </c>
      <c r="I380" s="198">
        <v>0</v>
      </c>
      <c r="J380" s="198">
        <v>136000</v>
      </c>
      <c r="K380" s="198">
        <v>143470</v>
      </c>
      <c r="L380" s="198">
        <v>116169.7</v>
      </c>
      <c r="M380" s="198">
        <v>84999.7</v>
      </c>
      <c r="N380" s="198">
        <v>23700</v>
      </c>
      <c r="O380" s="198">
        <v>7470</v>
      </c>
      <c r="P380" s="198">
        <v>136000</v>
      </c>
      <c r="Q380" s="198">
        <v>143470</v>
      </c>
      <c r="R380" s="198">
        <v>116169.7</v>
      </c>
    </row>
    <row r="381" spans="1:18" ht="15.6" x14ac:dyDescent="0.3">
      <c r="A381">
        <f t="shared" si="5"/>
        <v>373</v>
      </c>
      <c r="B381" s="195" t="s">
        <v>248</v>
      </c>
      <c r="C381" s="196" t="s">
        <v>281</v>
      </c>
      <c r="D381" s="196" t="s">
        <v>185</v>
      </c>
      <c r="E381" s="201" t="s">
        <v>230</v>
      </c>
      <c r="F381" s="202" t="s">
        <v>231</v>
      </c>
      <c r="G381" s="198">
        <v>0</v>
      </c>
      <c r="H381" s="198">
        <v>0</v>
      </c>
      <c r="I381" s="198">
        <v>0</v>
      </c>
      <c r="J381" s="198">
        <v>136000</v>
      </c>
      <c r="K381" s="198">
        <v>143470</v>
      </c>
      <c r="L381" s="198">
        <v>116169.7</v>
      </c>
      <c r="M381" s="198">
        <v>84999.7</v>
      </c>
      <c r="N381" s="198">
        <v>23700</v>
      </c>
      <c r="O381" s="198">
        <v>7470</v>
      </c>
      <c r="P381" s="198">
        <v>136000</v>
      </c>
      <c r="Q381" s="198">
        <v>143470</v>
      </c>
      <c r="R381" s="198">
        <v>116169.7</v>
      </c>
    </row>
    <row r="382" spans="1:18" ht="15.6" x14ac:dyDescent="0.3">
      <c r="A382">
        <f t="shared" si="5"/>
        <v>374</v>
      </c>
      <c r="B382" s="195" t="s">
        <v>185</v>
      </c>
      <c r="C382" s="196" t="s">
        <v>230</v>
      </c>
      <c r="D382" s="196" t="s">
        <v>185</v>
      </c>
      <c r="E382" s="201" t="s">
        <v>187</v>
      </c>
      <c r="F382" s="202" t="s">
        <v>283</v>
      </c>
      <c r="G382" s="198">
        <v>10000</v>
      </c>
      <c r="H382" s="198">
        <v>10000</v>
      </c>
      <c r="I382" s="198">
        <v>10000</v>
      </c>
      <c r="J382" s="198">
        <v>0</v>
      </c>
      <c r="K382" s="198">
        <v>0</v>
      </c>
      <c r="L382" s="198">
        <v>0</v>
      </c>
      <c r="M382" s="198">
        <v>0</v>
      </c>
      <c r="N382" s="198">
        <v>0</v>
      </c>
      <c r="O382" s="198">
        <v>0</v>
      </c>
      <c r="P382" s="198">
        <v>10000</v>
      </c>
      <c r="Q382" s="198">
        <v>10000</v>
      </c>
      <c r="R382" s="198">
        <v>10000</v>
      </c>
    </row>
    <row r="383" spans="1:18" x14ac:dyDescent="0.3">
      <c r="A383">
        <f t="shared" si="5"/>
        <v>375</v>
      </c>
      <c r="B383" s="195" t="s">
        <v>185</v>
      </c>
      <c r="C383" s="196" t="s">
        <v>230</v>
      </c>
      <c r="D383" s="196" t="s">
        <v>185</v>
      </c>
      <c r="E383" s="201" t="s">
        <v>188</v>
      </c>
      <c r="F383" s="202" t="s">
        <v>413</v>
      </c>
      <c r="G383" s="198">
        <v>10000</v>
      </c>
      <c r="H383" s="198">
        <v>10000</v>
      </c>
      <c r="I383" s="198">
        <v>10000</v>
      </c>
      <c r="J383" s="198">
        <v>0</v>
      </c>
      <c r="K383" s="198">
        <v>0</v>
      </c>
      <c r="L383" s="198">
        <v>0</v>
      </c>
      <c r="M383" s="198">
        <v>0</v>
      </c>
      <c r="N383" s="198">
        <v>0</v>
      </c>
      <c r="O383" s="198">
        <v>0</v>
      </c>
      <c r="P383" s="198">
        <v>10000</v>
      </c>
      <c r="Q383" s="198">
        <v>10000</v>
      </c>
      <c r="R383" s="198">
        <v>10000</v>
      </c>
    </row>
    <row r="384" spans="1:18" x14ac:dyDescent="0.3">
      <c r="A384">
        <f t="shared" si="5"/>
        <v>376</v>
      </c>
      <c r="B384" s="195" t="s">
        <v>185</v>
      </c>
      <c r="C384" s="196" t="s">
        <v>230</v>
      </c>
      <c r="D384" s="196" t="s">
        <v>185</v>
      </c>
      <c r="E384" s="201" t="s">
        <v>197</v>
      </c>
      <c r="F384" s="202" t="s">
        <v>198</v>
      </c>
      <c r="G384" s="198">
        <v>10000</v>
      </c>
      <c r="H384" s="198">
        <v>10000</v>
      </c>
      <c r="I384" s="198">
        <v>10000</v>
      </c>
      <c r="J384" s="198">
        <v>0</v>
      </c>
      <c r="K384" s="198">
        <v>0</v>
      </c>
      <c r="L384" s="198">
        <v>0</v>
      </c>
      <c r="M384" s="198">
        <v>0</v>
      </c>
      <c r="N384" s="198">
        <v>0</v>
      </c>
      <c r="O384" s="198">
        <v>0</v>
      </c>
      <c r="P384" s="198">
        <v>10000</v>
      </c>
      <c r="Q384" s="198">
        <v>10000</v>
      </c>
      <c r="R384" s="198">
        <v>10000</v>
      </c>
    </row>
    <row r="385" spans="1:18" x14ac:dyDescent="0.3">
      <c r="A385">
        <f t="shared" si="5"/>
        <v>377</v>
      </c>
      <c r="B385" s="195" t="s">
        <v>185</v>
      </c>
      <c r="C385" s="196" t="s">
        <v>230</v>
      </c>
      <c r="D385" s="196" t="s">
        <v>185</v>
      </c>
      <c r="E385" s="196" t="s">
        <v>199</v>
      </c>
      <c r="F385" s="197" t="s">
        <v>200</v>
      </c>
      <c r="G385" s="198">
        <v>10000</v>
      </c>
      <c r="H385" s="198">
        <v>10000</v>
      </c>
      <c r="I385" s="198">
        <v>10000</v>
      </c>
      <c r="J385" s="198">
        <v>0</v>
      </c>
      <c r="K385" s="198">
        <v>0</v>
      </c>
      <c r="L385" s="198">
        <v>0</v>
      </c>
      <c r="M385" s="198">
        <v>0</v>
      </c>
      <c r="N385" s="198">
        <v>0</v>
      </c>
      <c r="O385" s="198">
        <v>0</v>
      </c>
      <c r="P385" s="198">
        <v>10000</v>
      </c>
      <c r="Q385" s="198">
        <v>10000</v>
      </c>
      <c r="R385" s="198">
        <v>10000</v>
      </c>
    </row>
    <row r="386" spans="1:18" ht="15.6" x14ac:dyDescent="0.3">
      <c r="A386">
        <f t="shared" si="5"/>
        <v>378</v>
      </c>
      <c r="B386" s="195" t="s">
        <v>279</v>
      </c>
      <c r="C386" s="196" t="s">
        <v>284</v>
      </c>
      <c r="D386" s="196" t="s">
        <v>185</v>
      </c>
      <c r="E386" s="196" t="s">
        <v>187</v>
      </c>
      <c r="F386" s="199" t="s">
        <v>40</v>
      </c>
      <c r="G386" s="198">
        <v>10000</v>
      </c>
      <c r="H386" s="198">
        <v>10000</v>
      </c>
      <c r="I386" s="198">
        <v>10000</v>
      </c>
      <c r="J386" s="198">
        <v>0</v>
      </c>
      <c r="K386" s="198">
        <v>0</v>
      </c>
      <c r="L386" s="198">
        <v>0</v>
      </c>
      <c r="M386" s="198">
        <v>0</v>
      </c>
      <c r="N386" s="198">
        <v>0</v>
      </c>
      <c r="O386" s="198">
        <v>0</v>
      </c>
      <c r="P386" s="198">
        <v>10000</v>
      </c>
      <c r="Q386" s="198">
        <v>10000</v>
      </c>
      <c r="R386" s="198">
        <v>10000</v>
      </c>
    </row>
    <row r="387" spans="1:18" x14ac:dyDescent="0.3">
      <c r="A387">
        <f t="shared" si="5"/>
        <v>379</v>
      </c>
      <c r="B387" s="195" t="s">
        <v>279</v>
      </c>
      <c r="C387" s="196" t="s">
        <v>284</v>
      </c>
      <c r="D387" s="196" t="s">
        <v>185</v>
      </c>
      <c r="E387" s="196" t="s">
        <v>188</v>
      </c>
      <c r="F387" s="200" t="s">
        <v>413</v>
      </c>
      <c r="G387" s="198">
        <v>10000</v>
      </c>
      <c r="H387" s="198">
        <v>10000</v>
      </c>
      <c r="I387" s="198">
        <v>10000</v>
      </c>
      <c r="J387" s="198">
        <v>0</v>
      </c>
      <c r="K387" s="198">
        <v>0</v>
      </c>
      <c r="L387" s="198">
        <v>0</v>
      </c>
      <c r="M387" s="198">
        <v>0</v>
      </c>
      <c r="N387" s="198">
        <v>0</v>
      </c>
      <c r="O387" s="198">
        <v>0</v>
      </c>
      <c r="P387" s="198">
        <v>10000</v>
      </c>
      <c r="Q387" s="198">
        <v>10000</v>
      </c>
      <c r="R387" s="198">
        <v>10000</v>
      </c>
    </row>
    <row r="388" spans="1:18" x14ac:dyDescent="0.3">
      <c r="A388">
        <f t="shared" si="5"/>
        <v>380</v>
      </c>
      <c r="B388" s="195" t="s">
        <v>279</v>
      </c>
      <c r="C388" s="196" t="s">
        <v>284</v>
      </c>
      <c r="D388" s="196" t="s">
        <v>185</v>
      </c>
      <c r="E388" s="201" t="s">
        <v>197</v>
      </c>
      <c r="F388" s="202" t="s">
        <v>198</v>
      </c>
      <c r="G388" s="198">
        <v>10000</v>
      </c>
      <c r="H388" s="198">
        <v>10000</v>
      </c>
      <c r="I388" s="198">
        <v>10000</v>
      </c>
      <c r="J388" s="198">
        <v>0</v>
      </c>
      <c r="K388" s="198">
        <v>0</v>
      </c>
      <c r="L388" s="198">
        <v>0</v>
      </c>
      <c r="M388" s="198">
        <v>0</v>
      </c>
      <c r="N388" s="198">
        <v>0</v>
      </c>
      <c r="O388" s="198">
        <v>0</v>
      </c>
      <c r="P388" s="198">
        <v>10000</v>
      </c>
      <c r="Q388" s="198">
        <v>10000</v>
      </c>
      <c r="R388" s="198">
        <v>10000</v>
      </c>
    </row>
    <row r="389" spans="1:18" x14ac:dyDescent="0.3">
      <c r="A389">
        <f t="shared" si="5"/>
        <v>381</v>
      </c>
      <c r="B389" s="195" t="s">
        <v>279</v>
      </c>
      <c r="C389" s="196" t="s">
        <v>284</v>
      </c>
      <c r="D389" s="196" t="s">
        <v>185</v>
      </c>
      <c r="E389" s="201" t="s">
        <v>199</v>
      </c>
      <c r="F389" s="202" t="s">
        <v>200</v>
      </c>
      <c r="G389" s="198">
        <v>10000</v>
      </c>
      <c r="H389" s="198">
        <v>10000</v>
      </c>
      <c r="I389" s="198">
        <v>10000</v>
      </c>
      <c r="J389" s="198">
        <v>0</v>
      </c>
      <c r="K389" s="198">
        <v>0</v>
      </c>
      <c r="L389" s="198">
        <v>0</v>
      </c>
      <c r="M389" s="198">
        <v>0</v>
      </c>
      <c r="N389" s="198">
        <v>0</v>
      </c>
      <c r="O389" s="198">
        <v>0</v>
      </c>
      <c r="P389" s="198">
        <v>10000</v>
      </c>
      <c r="Q389" s="198">
        <v>10000</v>
      </c>
      <c r="R389" s="198">
        <v>10000</v>
      </c>
    </row>
    <row r="390" spans="1:18" ht="15.6" x14ac:dyDescent="0.3">
      <c r="A390">
        <f t="shared" si="5"/>
        <v>382</v>
      </c>
      <c r="B390" s="195" t="s">
        <v>185</v>
      </c>
      <c r="C390" s="196" t="s">
        <v>285</v>
      </c>
      <c r="D390" s="196" t="s">
        <v>185</v>
      </c>
      <c r="E390" s="196" t="s">
        <v>187</v>
      </c>
      <c r="F390" s="197" t="s">
        <v>286</v>
      </c>
      <c r="G390" s="198">
        <v>1023725</v>
      </c>
      <c r="H390" s="198">
        <v>1023725</v>
      </c>
      <c r="I390" s="198">
        <v>1023571.39</v>
      </c>
      <c r="J390" s="198">
        <v>0</v>
      </c>
      <c r="K390" s="198">
        <v>0</v>
      </c>
      <c r="L390" s="198">
        <v>0</v>
      </c>
      <c r="M390" s="198">
        <v>0</v>
      </c>
      <c r="N390" s="198">
        <v>0</v>
      </c>
      <c r="O390" s="198">
        <v>0</v>
      </c>
      <c r="P390" s="198">
        <v>1023725</v>
      </c>
      <c r="Q390" s="198">
        <v>1023725</v>
      </c>
      <c r="R390" s="198">
        <v>1023571.39</v>
      </c>
    </row>
    <row r="391" spans="1:18" x14ac:dyDescent="0.3">
      <c r="A391">
        <f t="shared" si="5"/>
        <v>383</v>
      </c>
      <c r="B391" s="195" t="s">
        <v>185</v>
      </c>
      <c r="C391" s="196" t="s">
        <v>285</v>
      </c>
      <c r="D391" s="196" t="s">
        <v>185</v>
      </c>
      <c r="E391" s="196" t="s">
        <v>188</v>
      </c>
      <c r="F391" s="199" t="s">
        <v>413</v>
      </c>
      <c r="G391" s="198">
        <v>1023725</v>
      </c>
      <c r="H391" s="198">
        <v>1023725</v>
      </c>
      <c r="I391" s="198">
        <v>1023571.39</v>
      </c>
      <c r="J391" s="198">
        <v>0</v>
      </c>
      <c r="K391" s="198">
        <v>0</v>
      </c>
      <c r="L391" s="198">
        <v>0</v>
      </c>
      <c r="M391" s="198">
        <v>0</v>
      </c>
      <c r="N391" s="198">
        <v>0</v>
      </c>
      <c r="O391" s="198">
        <v>0</v>
      </c>
      <c r="P391" s="198">
        <v>1023725</v>
      </c>
      <c r="Q391" s="198">
        <v>1023725</v>
      </c>
      <c r="R391" s="198">
        <v>1023571.39</v>
      </c>
    </row>
    <row r="392" spans="1:18" x14ac:dyDescent="0.3">
      <c r="A392">
        <f t="shared" si="5"/>
        <v>384</v>
      </c>
      <c r="B392" s="195" t="s">
        <v>185</v>
      </c>
      <c r="C392" s="196" t="s">
        <v>285</v>
      </c>
      <c r="D392" s="196" t="s">
        <v>185</v>
      </c>
      <c r="E392" s="196" t="s">
        <v>189</v>
      </c>
      <c r="F392" s="200" t="s">
        <v>190</v>
      </c>
      <c r="G392" s="198">
        <v>980955</v>
      </c>
      <c r="H392" s="198">
        <v>980955</v>
      </c>
      <c r="I392" s="198">
        <v>980801.42</v>
      </c>
      <c r="J392" s="198">
        <v>0</v>
      </c>
      <c r="K392" s="198">
        <v>0</v>
      </c>
      <c r="L392" s="198">
        <v>0</v>
      </c>
      <c r="M392" s="198">
        <v>0</v>
      </c>
      <c r="N392" s="198">
        <v>0</v>
      </c>
      <c r="O392" s="198">
        <v>0</v>
      </c>
      <c r="P392" s="198">
        <v>980955</v>
      </c>
      <c r="Q392" s="198">
        <v>980955</v>
      </c>
      <c r="R392" s="198">
        <v>980801.42</v>
      </c>
    </row>
    <row r="393" spans="1:18" x14ac:dyDescent="0.3">
      <c r="A393">
        <f t="shared" si="5"/>
        <v>385</v>
      </c>
      <c r="B393" s="195" t="s">
        <v>185</v>
      </c>
      <c r="C393" s="196" t="s">
        <v>285</v>
      </c>
      <c r="D393" s="196" t="s">
        <v>185</v>
      </c>
      <c r="E393" s="201" t="s">
        <v>191</v>
      </c>
      <c r="F393" s="202" t="s">
        <v>192</v>
      </c>
      <c r="G393" s="198">
        <v>798701</v>
      </c>
      <c r="H393" s="198">
        <v>798701</v>
      </c>
      <c r="I393" s="198">
        <v>798665.2</v>
      </c>
      <c r="J393" s="198">
        <v>0</v>
      </c>
      <c r="K393" s="198">
        <v>0</v>
      </c>
      <c r="L393" s="198">
        <v>0</v>
      </c>
      <c r="M393" s="198">
        <v>0</v>
      </c>
      <c r="N393" s="198">
        <v>0</v>
      </c>
      <c r="O393" s="198">
        <v>0</v>
      </c>
      <c r="P393" s="198">
        <v>798701</v>
      </c>
      <c r="Q393" s="198">
        <v>798701</v>
      </c>
      <c r="R393" s="198">
        <v>798665.2</v>
      </c>
    </row>
    <row r="394" spans="1:18" x14ac:dyDescent="0.3">
      <c r="A394">
        <f t="shared" ref="A394:A457" si="6">A393+1</f>
        <v>386</v>
      </c>
      <c r="B394" s="195" t="s">
        <v>185</v>
      </c>
      <c r="C394" s="196" t="s">
        <v>285</v>
      </c>
      <c r="D394" s="196" t="s">
        <v>185</v>
      </c>
      <c r="E394" s="196" t="s">
        <v>193</v>
      </c>
      <c r="F394" s="200" t="s">
        <v>194</v>
      </c>
      <c r="G394" s="198">
        <v>798701</v>
      </c>
      <c r="H394" s="198">
        <v>798701</v>
      </c>
      <c r="I394" s="198">
        <v>798665.2</v>
      </c>
      <c r="J394" s="198">
        <v>0</v>
      </c>
      <c r="K394" s="198">
        <v>0</v>
      </c>
      <c r="L394" s="198">
        <v>0</v>
      </c>
      <c r="M394" s="198">
        <v>0</v>
      </c>
      <c r="N394" s="198">
        <v>0</v>
      </c>
      <c r="O394" s="198">
        <v>0</v>
      </c>
      <c r="P394" s="198">
        <v>798701</v>
      </c>
      <c r="Q394" s="198">
        <v>798701</v>
      </c>
      <c r="R394" s="198">
        <v>798665.2</v>
      </c>
    </row>
    <row r="395" spans="1:18" x14ac:dyDescent="0.3">
      <c r="A395">
        <f t="shared" si="6"/>
        <v>387</v>
      </c>
      <c r="B395" s="195" t="s">
        <v>185</v>
      </c>
      <c r="C395" s="196" t="s">
        <v>285</v>
      </c>
      <c r="D395" s="196" t="s">
        <v>185</v>
      </c>
      <c r="E395" s="201" t="s">
        <v>195</v>
      </c>
      <c r="F395" s="202" t="s">
        <v>196</v>
      </c>
      <c r="G395" s="198">
        <v>182254</v>
      </c>
      <c r="H395" s="198">
        <v>182254</v>
      </c>
      <c r="I395" s="198">
        <v>182136.22</v>
      </c>
      <c r="J395" s="198">
        <v>0</v>
      </c>
      <c r="K395" s="198">
        <v>0</v>
      </c>
      <c r="L395" s="198">
        <v>0</v>
      </c>
      <c r="M395" s="198">
        <v>0</v>
      </c>
      <c r="N395" s="198">
        <v>0</v>
      </c>
      <c r="O395" s="198">
        <v>0</v>
      </c>
      <c r="P395" s="198">
        <v>182254</v>
      </c>
      <c r="Q395" s="198">
        <v>182254</v>
      </c>
      <c r="R395" s="198">
        <v>182136.22</v>
      </c>
    </row>
    <row r="396" spans="1:18" x14ac:dyDescent="0.3">
      <c r="A396">
        <f t="shared" si="6"/>
        <v>388</v>
      </c>
      <c r="B396" s="195" t="s">
        <v>185</v>
      </c>
      <c r="C396" s="196" t="s">
        <v>285</v>
      </c>
      <c r="D396" s="196" t="s">
        <v>185</v>
      </c>
      <c r="E396" s="196" t="s">
        <v>197</v>
      </c>
      <c r="F396" s="197" t="s">
        <v>198</v>
      </c>
      <c r="G396" s="198">
        <v>42770</v>
      </c>
      <c r="H396" s="198">
        <v>42770</v>
      </c>
      <c r="I396" s="198">
        <v>42769.97</v>
      </c>
      <c r="J396" s="198">
        <v>0</v>
      </c>
      <c r="K396" s="198">
        <v>0</v>
      </c>
      <c r="L396" s="198">
        <v>0</v>
      </c>
      <c r="M396" s="198">
        <v>0</v>
      </c>
      <c r="N396" s="198">
        <v>0</v>
      </c>
      <c r="O396" s="198">
        <v>0</v>
      </c>
      <c r="P396" s="198">
        <v>42770</v>
      </c>
      <c r="Q396" s="198">
        <v>42770</v>
      </c>
      <c r="R396" s="198">
        <v>42769.97</v>
      </c>
    </row>
    <row r="397" spans="1:18" x14ac:dyDescent="0.3">
      <c r="A397">
        <f t="shared" si="6"/>
        <v>389</v>
      </c>
      <c r="B397" s="195" t="s">
        <v>185</v>
      </c>
      <c r="C397" s="196" t="s">
        <v>285</v>
      </c>
      <c r="D397" s="196" t="s">
        <v>185</v>
      </c>
      <c r="E397" s="196" t="s">
        <v>199</v>
      </c>
      <c r="F397" s="199" t="s">
        <v>200</v>
      </c>
      <c r="G397" s="198">
        <v>13230</v>
      </c>
      <c r="H397" s="198">
        <v>13230</v>
      </c>
      <c r="I397" s="198">
        <v>13230</v>
      </c>
      <c r="J397" s="198">
        <v>0</v>
      </c>
      <c r="K397" s="198">
        <v>0</v>
      </c>
      <c r="L397" s="198">
        <v>0</v>
      </c>
      <c r="M397" s="198">
        <v>0</v>
      </c>
      <c r="N397" s="198">
        <v>0</v>
      </c>
      <c r="O397" s="198">
        <v>0</v>
      </c>
      <c r="P397" s="198">
        <v>13230</v>
      </c>
      <c r="Q397" s="198">
        <v>13230</v>
      </c>
      <c r="R397" s="198">
        <v>13230</v>
      </c>
    </row>
    <row r="398" spans="1:18" x14ac:dyDescent="0.3">
      <c r="A398">
        <f t="shared" si="6"/>
        <v>390</v>
      </c>
      <c r="B398" s="195" t="s">
        <v>185</v>
      </c>
      <c r="C398" s="196" t="s">
        <v>285</v>
      </c>
      <c r="D398" s="196" t="s">
        <v>185</v>
      </c>
      <c r="E398" s="196" t="s">
        <v>201</v>
      </c>
      <c r="F398" s="200" t="s">
        <v>202</v>
      </c>
      <c r="G398" s="198">
        <v>11360</v>
      </c>
      <c r="H398" s="198">
        <v>11360</v>
      </c>
      <c r="I398" s="198">
        <v>11360</v>
      </c>
      <c r="J398" s="198">
        <v>0</v>
      </c>
      <c r="K398" s="198">
        <v>0</v>
      </c>
      <c r="L398" s="198">
        <v>0</v>
      </c>
      <c r="M398" s="198">
        <v>0</v>
      </c>
      <c r="N398" s="198">
        <v>0</v>
      </c>
      <c r="O398" s="198">
        <v>0</v>
      </c>
      <c r="P398" s="198">
        <v>11360</v>
      </c>
      <c r="Q398" s="198">
        <v>11360</v>
      </c>
      <c r="R398" s="198">
        <v>11360</v>
      </c>
    </row>
    <row r="399" spans="1:18" x14ac:dyDescent="0.3">
      <c r="A399">
        <f t="shared" si="6"/>
        <v>391</v>
      </c>
      <c r="B399" s="195" t="s">
        <v>185</v>
      </c>
      <c r="C399" s="196" t="s">
        <v>285</v>
      </c>
      <c r="D399" s="196" t="s">
        <v>185</v>
      </c>
      <c r="E399" s="201" t="s">
        <v>205</v>
      </c>
      <c r="F399" s="202" t="s">
        <v>206</v>
      </c>
      <c r="G399" s="198">
        <v>18180</v>
      </c>
      <c r="H399" s="198">
        <v>18180</v>
      </c>
      <c r="I399" s="198">
        <v>18179.97</v>
      </c>
      <c r="J399" s="198">
        <v>0</v>
      </c>
      <c r="K399" s="198">
        <v>0</v>
      </c>
      <c r="L399" s="198">
        <v>0</v>
      </c>
      <c r="M399" s="198">
        <v>0</v>
      </c>
      <c r="N399" s="198">
        <v>0</v>
      </c>
      <c r="O399" s="198">
        <v>0</v>
      </c>
      <c r="P399" s="198">
        <v>18180</v>
      </c>
      <c r="Q399" s="198">
        <v>18180</v>
      </c>
      <c r="R399" s="198">
        <v>18179.97</v>
      </c>
    </row>
    <row r="400" spans="1:18" x14ac:dyDescent="0.3">
      <c r="A400">
        <f t="shared" si="6"/>
        <v>392</v>
      </c>
      <c r="B400" s="195" t="s">
        <v>185</v>
      </c>
      <c r="C400" s="196" t="s">
        <v>285</v>
      </c>
      <c r="D400" s="196" t="s">
        <v>185</v>
      </c>
      <c r="E400" s="196" t="s">
        <v>207</v>
      </c>
      <c r="F400" s="197" t="s">
        <v>208</v>
      </c>
      <c r="G400" s="198">
        <v>13770</v>
      </c>
      <c r="H400" s="198">
        <v>13770</v>
      </c>
      <c r="I400" s="198">
        <v>13769.97</v>
      </c>
      <c r="J400" s="198">
        <v>0</v>
      </c>
      <c r="K400" s="198">
        <v>0</v>
      </c>
      <c r="L400" s="198">
        <v>0</v>
      </c>
      <c r="M400" s="198">
        <v>0</v>
      </c>
      <c r="N400" s="198">
        <v>0</v>
      </c>
      <c r="O400" s="198">
        <v>0</v>
      </c>
      <c r="P400" s="198">
        <v>13770</v>
      </c>
      <c r="Q400" s="198">
        <v>13770</v>
      </c>
      <c r="R400" s="198">
        <v>13769.97</v>
      </c>
    </row>
    <row r="401" spans="1:18" x14ac:dyDescent="0.3">
      <c r="A401">
        <f t="shared" si="6"/>
        <v>393</v>
      </c>
      <c r="B401" s="195" t="s">
        <v>185</v>
      </c>
      <c r="C401" s="196" t="s">
        <v>285</v>
      </c>
      <c r="D401" s="196" t="s">
        <v>185</v>
      </c>
      <c r="E401" s="196" t="s">
        <v>209</v>
      </c>
      <c r="F401" s="199" t="s">
        <v>210</v>
      </c>
      <c r="G401" s="198">
        <v>1160</v>
      </c>
      <c r="H401" s="198">
        <v>1160</v>
      </c>
      <c r="I401" s="198">
        <v>1160</v>
      </c>
      <c r="J401" s="198">
        <v>0</v>
      </c>
      <c r="K401" s="198">
        <v>0</v>
      </c>
      <c r="L401" s="198">
        <v>0</v>
      </c>
      <c r="M401" s="198">
        <v>0</v>
      </c>
      <c r="N401" s="198">
        <v>0</v>
      </c>
      <c r="O401" s="198">
        <v>0</v>
      </c>
      <c r="P401" s="198">
        <v>1160</v>
      </c>
      <c r="Q401" s="198">
        <v>1160</v>
      </c>
      <c r="R401" s="198">
        <v>1160</v>
      </c>
    </row>
    <row r="402" spans="1:18" x14ac:dyDescent="0.3">
      <c r="A402">
        <f t="shared" si="6"/>
        <v>394</v>
      </c>
      <c r="B402" s="195" t="s">
        <v>185</v>
      </c>
      <c r="C402" s="196" t="s">
        <v>285</v>
      </c>
      <c r="D402" s="196" t="s">
        <v>185</v>
      </c>
      <c r="E402" s="196" t="s">
        <v>211</v>
      </c>
      <c r="F402" s="200" t="s">
        <v>212</v>
      </c>
      <c r="G402" s="198">
        <v>3250</v>
      </c>
      <c r="H402" s="198">
        <v>3250</v>
      </c>
      <c r="I402" s="198">
        <v>3250</v>
      </c>
      <c r="J402" s="198">
        <v>0</v>
      </c>
      <c r="K402" s="198">
        <v>0</v>
      </c>
      <c r="L402" s="198">
        <v>0</v>
      </c>
      <c r="M402" s="198">
        <v>0</v>
      </c>
      <c r="N402" s="198">
        <v>0</v>
      </c>
      <c r="O402" s="198">
        <v>0</v>
      </c>
      <c r="P402" s="198">
        <v>3250</v>
      </c>
      <c r="Q402" s="198">
        <v>3250</v>
      </c>
      <c r="R402" s="198">
        <v>3250</v>
      </c>
    </row>
    <row r="403" spans="1:18" ht="15.6" x14ac:dyDescent="0.3">
      <c r="A403">
        <f t="shared" si="6"/>
        <v>395</v>
      </c>
      <c r="B403" s="195" t="s">
        <v>279</v>
      </c>
      <c r="C403" s="196" t="s">
        <v>287</v>
      </c>
      <c r="D403" s="196" t="s">
        <v>185</v>
      </c>
      <c r="E403" s="201" t="s">
        <v>187</v>
      </c>
      <c r="F403" s="202" t="s">
        <v>419</v>
      </c>
      <c r="G403" s="198">
        <v>1023725</v>
      </c>
      <c r="H403" s="198">
        <v>1023725</v>
      </c>
      <c r="I403" s="198">
        <v>1023571.39</v>
      </c>
      <c r="J403" s="198">
        <v>0</v>
      </c>
      <c r="K403" s="198">
        <v>0</v>
      </c>
      <c r="L403" s="198">
        <v>0</v>
      </c>
      <c r="M403" s="198">
        <v>0</v>
      </c>
      <c r="N403" s="198">
        <v>0</v>
      </c>
      <c r="O403" s="198">
        <v>0</v>
      </c>
      <c r="P403" s="198">
        <v>1023725</v>
      </c>
      <c r="Q403" s="198">
        <v>1023725</v>
      </c>
      <c r="R403" s="198">
        <v>1023571.39</v>
      </c>
    </row>
    <row r="404" spans="1:18" x14ac:dyDescent="0.3">
      <c r="A404">
        <f t="shared" si="6"/>
        <v>396</v>
      </c>
      <c r="B404" s="195" t="s">
        <v>279</v>
      </c>
      <c r="C404" s="196" t="s">
        <v>287</v>
      </c>
      <c r="D404" s="196" t="s">
        <v>185</v>
      </c>
      <c r="E404" s="196" t="s">
        <v>188</v>
      </c>
      <c r="F404" s="197" t="s">
        <v>413</v>
      </c>
      <c r="G404" s="198">
        <v>1023725</v>
      </c>
      <c r="H404" s="198">
        <v>1023725</v>
      </c>
      <c r="I404" s="198">
        <v>1023571.39</v>
      </c>
      <c r="J404" s="198">
        <v>0</v>
      </c>
      <c r="K404" s="198">
        <v>0</v>
      </c>
      <c r="L404" s="198">
        <v>0</v>
      </c>
      <c r="M404" s="198">
        <v>0</v>
      </c>
      <c r="N404" s="198">
        <v>0</v>
      </c>
      <c r="O404" s="198">
        <v>0</v>
      </c>
      <c r="P404" s="198">
        <v>1023725</v>
      </c>
      <c r="Q404" s="198">
        <v>1023725</v>
      </c>
      <c r="R404" s="198">
        <v>1023571.39</v>
      </c>
    </row>
    <row r="405" spans="1:18" x14ac:dyDescent="0.3">
      <c r="A405">
        <f t="shared" si="6"/>
        <v>397</v>
      </c>
      <c r="B405" s="195" t="s">
        <v>279</v>
      </c>
      <c r="C405" s="196" t="s">
        <v>287</v>
      </c>
      <c r="D405" s="196" t="s">
        <v>185</v>
      </c>
      <c r="E405" s="196" t="s">
        <v>189</v>
      </c>
      <c r="F405" s="199" t="s">
        <v>190</v>
      </c>
      <c r="G405" s="198">
        <v>980955</v>
      </c>
      <c r="H405" s="198">
        <v>980955</v>
      </c>
      <c r="I405" s="198">
        <v>980801.42</v>
      </c>
      <c r="J405" s="198">
        <v>0</v>
      </c>
      <c r="K405" s="198">
        <v>0</v>
      </c>
      <c r="L405" s="198">
        <v>0</v>
      </c>
      <c r="M405" s="198">
        <v>0</v>
      </c>
      <c r="N405" s="198">
        <v>0</v>
      </c>
      <c r="O405" s="198">
        <v>0</v>
      </c>
      <c r="P405" s="198">
        <v>980955</v>
      </c>
      <c r="Q405" s="198">
        <v>980955</v>
      </c>
      <c r="R405" s="198">
        <v>980801.42</v>
      </c>
    </row>
    <row r="406" spans="1:18" x14ac:dyDescent="0.3">
      <c r="A406">
        <f t="shared" si="6"/>
        <v>398</v>
      </c>
      <c r="B406" s="195" t="s">
        <v>279</v>
      </c>
      <c r="C406" s="196" t="s">
        <v>287</v>
      </c>
      <c r="D406" s="196" t="s">
        <v>185</v>
      </c>
      <c r="E406" s="196" t="s">
        <v>191</v>
      </c>
      <c r="F406" s="200" t="s">
        <v>192</v>
      </c>
      <c r="G406" s="198">
        <v>798701</v>
      </c>
      <c r="H406" s="198">
        <v>798701</v>
      </c>
      <c r="I406" s="198">
        <v>798665.2</v>
      </c>
      <c r="J406" s="198">
        <v>0</v>
      </c>
      <c r="K406" s="198">
        <v>0</v>
      </c>
      <c r="L406" s="198">
        <v>0</v>
      </c>
      <c r="M406" s="198">
        <v>0</v>
      </c>
      <c r="N406" s="198">
        <v>0</v>
      </c>
      <c r="O406" s="198">
        <v>0</v>
      </c>
      <c r="P406" s="198">
        <v>798701</v>
      </c>
      <c r="Q406" s="198">
        <v>798701</v>
      </c>
      <c r="R406" s="198">
        <v>798665.2</v>
      </c>
    </row>
    <row r="407" spans="1:18" x14ac:dyDescent="0.3">
      <c r="A407">
        <f t="shared" si="6"/>
        <v>399</v>
      </c>
      <c r="B407" s="195" t="s">
        <v>279</v>
      </c>
      <c r="C407" s="196" t="s">
        <v>287</v>
      </c>
      <c r="D407" s="196" t="s">
        <v>185</v>
      </c>
      <c r="E407" s="201" t="s">
        <v>193</v>
      </c>
      <c r="F407" s="202" t="s">
        <v>194</v>
      </c>
      <c r="G407" s="198">
        <v>798701</v>
      </c>
      <c r="H407" s="198">
        <v>798701</v>
      </c>
      <c r="I407" s="198">
        <v>798665.2</v>
      </c>
      <c r="J407" s="198">
        <v>0</v>
      </c>
      <c r="K407" s="198">
        <v>0</v>
      </c>
      <c r="L407" s="198">
        <v>0</v>
      </c>
      <c r="M407" s="198">
        <v>0</v>
      </c>
      <c r="N407" s="198">
        <v>0</v>
      </c>
      <c r="O407" s="198">
        <v>0</v>
      </c>
      <c r="P407" s="198">
        <v>798701</v>
      </c>
      <c r="Q407" s="198">
        <v>798701</v>
      </c>
      <c r="R407" s="198">
        <v>798665.2</v>
      </c>
    </row>
    <row r="408" spans="1:18" x14ac:dyDescent="0.3">
      <c r="A408">
        <f t="shared" si="6"/>
        <v>400</v>
      </c>
      <c r="B408" s="195" t="s">
        <v>279</v>
      </c>
      <c r="C408" s="196" t="s">
        <v>287</v>
      </c>
      <c r="D408" s="196" t="s">
        <v>185</v>
      </c>
      <c r="E408" s="201" t="s">
        <v>195</v>
      </c>
      <c r="F408" s="202" t="s">
        <v>196</v>
      </c>
      <c r="G408" s="198">
        <v>182254</v>
      </c>
      <c r="H408" s="198">
        <v>182254</v>
      </c>
      <c r="I408" s="198">
        <v>182136.22</v>
      </c>
      <c r="J408" s="198">
        <v>0</v>
      </c>
      <c r="K408" s="198">
        <v>0</v>
      </c>
      <c r="L408" s="198">
        <v>0</v>
      </c>
      <c r="M408" s="198">
        <v>0</v>
      </c>
      <c r="N408" s="198">
        <v>0</v>
      </c>
      <c r="O408" s="198">
        <v>0</v>
      </c>
      <c r="P408" s="198">
        <v>182254</v>
      </c>
      <c r="Q408" s="198">
        <v>182254</v>
      </c>
      <c r="R408" s="198">
        <v>182136.22</v>
      </c>
    </row>
    <row r="409" spans="1:18" x14ac:dyDescent="0.3">
      <c r="A409">
        <f t="shared" si="6"/>
        <v>401</v>
      </c>
      <c r="B409" s="195" t="s">
        <v>279</v>
      </c>
      <c r="C409" s="196" t="s">
        <v>287</v>
      </c>
      <c r="D409" s="196" t="s">
        <v>185</v>
      </c>
      <c r="E409" s="201" t="s">
        <v>197</v>
      </c>
      <c r="F409" s="202" t="s">
        <v>198</v>
      </c>
      <c r="G409" s="198">
        <v>42770</v>
      </c>
      <c r="H409" s="198">
        <v>42770</v>
      </c>
      <c r="I409" s="198">
        <v>42769.97</v>
      </c>
      <c r="J409" s="198">
        <v>0</v>
      </c>
      <c r="K409" s="198">
        <v>0</v>
      </c>
      <c r="L409" s="198">
        <v>0</v>
      </c>
      <c r="M409" s="198">
        <v>0</v>
      </c>
      <c r="N409" s="198">
        <v>0</v>
      </c>
      <c r="O409" s="198">
        <v>0</v>
      </c>
      <c r="P409" s="198">
        <v>42770</v>
      </c>
      <c r="Q409" s="198">
        <v>42770</v>
      </c>
      <c r="R409" s="198">
        <v>42769.97</v>
      </c>
    </row>
    <row r="410" spans="1:18" x14ac:dyDescent="0.3">
      <c r="A410">
        <f t="shared" si="6"/>
        <v>402</v>
      </c>
      <c r="B410" s="195" t="s">
        <v>279</v>
      </c>
      <c r="C410" s="196" t="s">
        <v>287</v>
      </c>
      <c r="D410" s="196" t="s">
        <v>185</v>
      </c>
      <c r="E410" s="196" t="s">
        <v>199</v>
      </c>
      <c r="F410" s="197" t="s">
        <v>200</v>
      </c>
      <c r="G410" s="198">
        <v>13230</v>
      </c>
      <c r="H410" s="198">
        <v>13230</v>
      </c>
      <c r="I410" s="198">
        <v>13230</v>
      </c>
      <c r="J410" s="198">
        <v>0</v>
      </c>
      <c r="K410" s="198">
        <v>0</v>
      </c>
      <c r="L410" s="198">
        <v>0</v>
      </c>
      <c r="M410" s="198">
        <v>0</v>
      </c>
      <c r="N410" s="198">
        <v>0</v>
      </c>
      <c r="O410" s="198">
        <v>0</v>
      </c>
      <c r="P410" s="198">
        <v>13230</v>
      </c>
      <c r="Q410" s="198">
        <v>13230</v>
      </c>
      <c r="R410" s="198">
        <v>13230</v>
      </c>
    </row>
    <row r="411" spans="1:18" x14ac:dyDescent="0.3">
      <c r="A411">
        <f t="shared" si="6"/>
        <v>403</v>
      </c>
      <c r="B411" s="195" t="s">
        <v>279</v>
      </c>
      <c r="C411" s="196" t="s">
        <v>287</v>
      </c>
      <c r="D411" s="196" t="s">
        <v>185</v>
      </c>
      <c r="E411" s="196" t="s">
        <v>201</v>
      </c>
      <c r="F411" s="199" t="s">
        <v>202</v>
      </c>
      <c r="G411" s="198">
        <v>11360</v>
      </c>
      <c r="H411" s="198">
        <v>11360</v>
      </c>
      <c r="I411" s="198">
        <v>11360</v>
      </c>
      <c r="J411" s="198">
        <v>0</v>
      </c>
      <c r="K411" s="198">
        <v>0</v>
      </c>
      <c r="L411" s="198">
        <v>0</v>
      </c>
      <c r="M411" s="198">
        <v>0</v>
      </c>
      <c r="N411" s="198">
        <v>0</v>
      </c>
      <c r="O411" s="198">
        <v>0</v>
      </c>
      <c r="P411" s="198">
        <v>11360</v>
      </c>
      <c r="Q411" s="198">
        <v>11360</v>
      </c>
      <c r="R411" s="198">
        <v>11360</v>
      </c>
    </row>
    <row r="412" spans="1:18" x14ac:dyDescent="0.3">
      <c r="A412">
        <f t="shared" si="6"/>
        <v>404</v>
      </c>
      <c r="B412" s="195" t="s">
        <v>279</v>
      </c>
      <c r="C412" s="196" t="s">
        <v>287</v>
      </c>
      <c r="D412" s="196" t="s">
        <v>185</v>
      </c>
      <c r="E412" s="196" t="s">
        <v>205</v>
      </c>
      <c r="F412" s="200" t="s">
        <v>206</v>
      </c>
      <c r="G412" s="198">
        <v>18180</v>
      </c>
      <c r="H412" s="198">
        <v>18180</v>
      </c>
      <c r="I412" s="198">
        <v>18179.97</v>
      </c>
      <c r="J412" s="198">
        <v>0</v>
      </c>
      <c r="K412" s="198">
        <v>0</v>
      </c>
      <c r="L412" s="198">
        <v>0</v>
      </c>
      <c r="M412" s="198">
        <v>0</v>
      </c>
      <c r="N412" s="198">
        <v>0</v>
      </c>
      <c r="O412" s="198">
        <v>0</v>
      </c>
      <c r="P412" s="198">
        <v>18180</v>
      </c>
      <c r="Q412" s="198">
        <v>18180</v>
      </c>
      <c r="R412" s="198">
        <v>18179.97</v>
      </c>
    </row>
    <row r="413" spans="1:18" x14ac:dyDescent="0.3">
      <c r="A413">
        <f t="shared" si="6"/>
        <v>405</v>
      </c>
      <c r="B413" s="195" t="s">
        <v>279</v>
      </c>
      <c r="C413" s="196" t="s">
        <v>287</v>
      </c>
      <c r="D413" s="196" t="s">
        <v>185</v>
      </c>
      <c r="E413" s="201" t="s">
        <v>207</v>
      </c>
      <c r="F413" s="202" t="s">
        <v>208</v>
      </c>
      <c r="G413" s="198">
        <v>13770</v>
      </c>
      <c r="H413" s="198">
        <v>13770</v>
      </c>
      <c r="I413" s="198">
        <v>13769.97</v>
      </c>
      <c r="J413" s="198">
        <v>0</v>
      </c>
      <c r="K413" s="198">
        <v>0</v>
      </c>
      <c r="L413" s="198">
        <v>0</v>
      </c>
      <c r="M413" s="198">
        <v>0</v>
      </c>
      <c r="N413" s="198">
        <v>0</v>
      </c>
      <c r="O413" s="198">
        <v>0</v>
      </c>
      <c r="P413" s="198">
        <v>13770</v>
      </c>
      <c r="Q413" s="198">
        <v>13770</v>
      </c>
      <c r="R413" s="198">
        <v>13769.97</v>
      </c>
    </row>
    <row r="414" spans="1:18" x14ac:dyDescent="0.3">
      <c r="A414">
        <f t="shared" si="6"/>
        <v>406</v>
      </c>
      <c r="B414" s="195" t="s">
        <v>279</v>
      </c>
      <c r="C414" s="196" t="s">
        <v>287</v>
      </c>
      <c r="D414" s="196" t="s">
        <v>185</v>
      </c>
      <c r="E414" s="201" t="s">
        <v>209</v>
      </c>
      <c r="F414" s="202" t="s">
        <v>210</v>
      </c>
      <c r="G414" s="198">
        <v>1160</v>
      </c>
      <c r="H414" s="198">
        <v>1160</v>
      </c>
      <c r="I414" s="198">
        <v>1160</v>
      </c>
      <c r="J414" s="198">
        <v>0</v>
      </c>
      <c r="K414" s="198">
        <v>0</v>
      </c>
      <c r="L414" s="198">
        <v>0</v>
      </c>
      <c r="M414" s="198">
        <v>0</v>
      </c>
      <c r="N414" s="198">
        <v>0</v>
      </c>
      <c r="O414" s="198">
        <v>0</v>
      </c>
      <c r="P414" s="198">
        <v>1160</v>
      </c>
      <c r="Q414" s="198">
        <v>1160</v>
      </c>
      <c r="R414" s="198">
        <v>1160</v>
      </c>
    </row>
    <row r="415" spans="1:18" x14ac:dyDescent="0.3">
      <c r="A415">
        <f t="shared" si="6"/>
        <v>407</v>
      </c>
      <c r="B415" s="195" t="s">
        <v>279</v>
      </c>
      <c r="C415" s="196" t="s">
        <v>287</v>
      </c>
      <c r="D415" s="196" t="s">
        <v>185</v>
      </c>
      <c r="E415" s="196" t="s">
        <v>211</v>
      </c>
      <c r="F415" s="200" t="s">
        <v>212</v>
      </c>
      <c r="G415" s="198">
        <v>3250</v>
      </c>
      <c r="H415" s="198">
        <v>3250</v>
      </c>
      <c r="I415" s="198">
        <v>3250</v>
      </c>
      <c r="J415" s="198">
        <v>0</v>
      </c>
      <c r="K415" s="198">
        <v>0</v>
      </c>
      <c r="L415" s="198">
        <v>0</v>
      </c>
      <c r="M415" s="198">
        <v>0</v>
      </c>
      <c r="N415" s="198">
        <v>0</v>
      </c>
      <c r="O415" s="198">
        <v>0</v>
      </c>
      <c r="P415" s="198">
        <v>3250</v>
      </c>
      <c r="Q415" s="198">
        <v>3250</v>
      </c>
      <c r="R415" s="198">
        <v>3250</v>
      </c>
    </row>
    <row r="416" spans="1:18" x14ac:dyDescent="0.3">
      <c r="A416">
        <f t="shared" si="6"/>
        <v>408</v>
      </c>
      <c r="B416" s="195"/>
      <c r="C416" s="196"/>
      <c r="D416" s="196"/>
      <c r="E416" s="201"/>
      <c r="F416" s="202"/>
      <c r="G416" s="198"/>
      <c r="H416" s="198"/>
      <c r="I416" s="198"/>
      <c r="J416" s="198"/>
      <c r="K416" s="198"/>
      <c r="L416" s="198"/>
      <c r="M416" s="198"/>
      <c r="N416" s="198"/>
      <c r="O416" s="198"/>
      <c r="P416" s="198"/>
      <c r="Q416" s="198"/>
      <c r="R416" s="198"/>
    </row>
    <row r="417" spans="1:18" ht="23.4" x14ac:dyDescent="0.3">
      <c r="A417">
        <f t="shared" si="6"/>
        <v>409</v>
      </c>
      <c r="B417" s="195" t="s">
        <v>484</v>
      </c>
      <c r="C417" s="196"/>
      <c r="D417" s="196"/>
      <c r="E417" s="196"/>
      <c r="F417" s="197"/>
      <c r="G417" s="198" t="s">
        <v>185</v>
      </c>
      <c r="H417" s="198" t="s">
        <v>185</v>
      </c>
      <c r="I417" s="198" t="s">
        <v>458</v>
      </c>
      <c r="J417" s="198"/>
      <c r="K417" s="198" t="s">
        <v>185</v>
      </c>
      <c r="L417" s="198" t="s">
        <v>185</v>
      </c>
      <c r="M417" s="198" t="s">
        <v>185</v>
      </c>
      <c r="N417" s="198" t="s">
        <v>185</v>
      </c>
      <c r="O417" s="198" t="s">
        <v>185</v>
      </c>
      <c r="P417" s="198" t="s">
        <v>185</v>
      </c>
      <c r="Q417" s="198" t="s">
        <v>468</v>
      </c>
      <c r="R417" s="198"/>
    </row>
    <row r="418" spans="1:18" x14ac:dyDescent="0.3">
      <c r="A418">
        <f t="shared" si="6"/>
        <v>410</v>
      </c>
      <c r="B418" s="195" t="s">
        <v>406</v>
      </c>
      <c r="C418" s="196" t="s">
        <v>407</v>
      </c>
      <c r="D418" s="196">
        <v>3</v>
      </c>
      <c r="E418" s="196">
        <v>4</v>
      </c>
      <c r="F418" s="199">
        <v>5</v>
      </c>
      <c r="G418" s="198">
        <v>6</v>
      </c>
      <c r="H418" s="198">
        <v>7</v>
      </c>
      <c r="I418" s="198">
        <v>8</v>
      </c>
      <c r="J418" s="198">
        <v>9</v>
      </c>
      <c r="K418" s="198">
        <v>10</v>
      </c>
      <c r="L418" s="198">
        <v>11</v>
      </c>
      <c r="M418" s="198">
        <v>12</v>
      </c>
      <c r="N418" s="198" t="s">
        <v>408</v>
      </c>
      <c r="O418" s="198" t="s">
        <v>409</v>
      </c>
      <c r="P418" s="198" t="s">
        <v>410</v>
      </c>
      <c r="Q418" s="198" t="s">
        <v>411</v>
      </c>
      <c r="R418" s="198" t="s">
        <v>412</v>
      </c>
    </row>
    <row r="419" spans="1:18" ht="46.8" x14ac:dyDescent="0.3">
      <c r="A419">
        <f t="shared" si="6"/>
        <v>411</v>
      </c>
      <c r="B419" s="195" t="s">
        <v>246</v>
      </c>
      <c r="C419" s="196" t="s">
        <v>289</v>
      </c>
      <c r="D419" s="196" t="s">
        <v>185</v>
      </c>
      <c r="E419" s="196" t="s">
        <v>187</v>
      </c>
      <c r="F419" s="200" t="s">
        <v>43</v>
      </c>
      <c r="G419" s="198">
        <v>70851.320000000007</v>
      </c>
      <c r="H419" s="198">
        <v>70851.320000000007</v>
      </c>
      <c r="I419" s="198">
        <v>67174.080000000002</v>
      </c>
      <c r="J419" s="198">
        <v>0</v>
      </c>
      <c r="K419" s="198">
        <v>0</v>
      </c>
      <c r="L419" s="198">
        <v>0</v>
      </c>
      <c r="M419" s="198">
        <v>0</v>
      </c>
      <c r="N419" s="198">
        <v>0</v>
      </c>
      <c r="O419" s="198">
        <v>0</v>
      </c>
      <c r="P419" s="198">
        <v>70851.320000000007</v>
      </c>
      <c r="Q419" s="198">
        <v>70851.320000000007</v>
      </c>
      <c r="R419" s="198">
        <v>67174.080000000002</v>
      </c>
    </row>
    <row r="420" spans="1:18" x14ac:dyDescent="0.3">
      <c r="A420">
        <f t="shared" si="6"/>
        <v>412</v>
      </c>
      <c r="B420" s="195" t="s">
        <v>246</v>
      </c>
      <c r="C420" s="196" t="s">
        <v>289</v>
      </c>
      <c r="D420" s="196" t="s">
        <v>185</v>
      </c>
      <c r="E420" s="201" t="s">
        <v>188</v>
      </c>
      <c r="F420" s="202" t="s">
        <v>413</v>
      </c>
      <c r="G420" s="198">
        <v>70851.320000000007</v>
      </c>
      <c r="H420" s="198">
        <v>70851.320000000007</v>
      </c>
      <c r="I420" s="198">
        <v>67174.080000000002</v>
      </c>
      <c r="J420" s="198">
        <v>0</v>
      </c>
      <c r="K420" s="198">
        <v>0</v>
      </c>
      <c r="L420" s="198">
        <v>0</v>
      </c>
      <c r="M420" s="198">
        <v>0</v>
      </c>
      <c r="N420" s="198">
        <v>0</v>
      </c>
      <c r="O420" s="198">
        <v>0</v>
      </c>
      <c r="P420" s="198">
        <v>70851.320000000007</v>
      </c>
      <c r="Q420" s="198">
        <v>70851.320000000007</v>
      </c>
      <c r="R420" s="198">
        <v>67174.080000000002</v>
      </c>
    </row>
    <row r="421" spans="1:18" x14ac:dyDescent="0.3">
      <c r="A421">
        <f t="shared" si="6"/>
        <v>413</v>
      </c>
      <c r="B421" s="195" t="s">
        <v>246</v>
      </c>
      <c r="C421" s="196" t="s">
        <v>289</v>
      </c>
      <c r="D421" s="196" t="s">
        <v>185</v>
      </c>
      <c r="E421" s="201" t="s">
        <v>197</v>
      </c>
      <c r="F421" s="202" t="s">
        <v>198</v>
      </c>
      <c r="G421" s="198">
        <v>490.59</v>
      </c>
      <c r="H421" s="198">
        <v>490.59</v>
      </c>
      <c r="I421" s="198">
        <v>470.96</v>
      </c>
      <c r="J421" s="198">
        <v>0</v>
      </c>
      <c r="K421" s="198">
        <v>0</v>
      </c>
      <c r="L421" s="198">
        <v>0</v>
      </c>
      <c r="M421" s="198">
        <v>0</v>
      </c>
      <c r="N421" s="198">
        <v>0</v>
      </c>
      <c r="O421" s="198">
        <v>0</v>
      </c>
      <c r="P421" s="198">
        <v>490.59</v>
      </c>
      <c r="Q421" s="198">
        <v>490.59</v>
      </c>
      <c r="R421" s="198">
        <v>470.96</v>
      </c>
    </row>
    <row r="422" spans="1:18" x14ac:dyDescent="0.3">
      <c r="A422">
        <f t="shared" si="6"/>
        <v>414</v>
      </c>
      <c r="B422" s="195" t="s">
        <v>246</v>
      </c>
      <c r="C422" s="196" t="s">
        <v>289</v>
      </c>
      <c r="D422" s="196" t="s">
        <v>185</v>
      </c>
      <c r="E422" s="196" t="s">
        <v>201</v>
      </c>
      <c r="F422" s="200" t="s">
        <v>202</v>
      </c>
      <c r="G422" s="198">
        <v>490.59</v>
      </c>
      <c r="H422" s="198">
        <v>490.59</v>
      </c>
      <c r="I422" s="198">
        <v>470.96</v>
      </c>
      <c r="J422" s="198">
        <v>0</v>
      </c>
      <c r="K422" s="198">
        <v>0</v>
      </c>
      <c r="L422" s="198">
        <v>0</v>
      </c>
      <c r="M422" s="198">
        <v>0</v>
      </c>
      <c r="N422" s="198">
        <v>0</v>
      </c>
      <c r="O422" s="198">
        <v>0</v>
      </c>
      <c r="P422" s="198">
        <v>490.59</v>
      </c>
      <c r="Q422" s="198">
        <v>490.59</v>
      </c>
      <c r="R422" s="198">
        <v>470.96</v>
      </c>
    </row>
    <row r="423" spans="1:18" x14ac:dyDescent="0.3">
      <c r="A423">
        <f t="shared" si="6"/>
        <v>415</v>
      </c>
      <c r="B423" s="195" t="s">
        <v>246</v>
      </c>
      <c r="C423" s="196" t="s">
        <v>289</v>
      </c>
      <c r="D423" s="196" t="s">
        <v>185</v>
      </c>
      <c r="E423" s="201" t="s">
        <v>221</v>
      </c>
      <c r="F423" s="202" t="s">
        <v>222</v>
      </c>
      <c r="G423" s="198">
        <v>70360.73</v>
      </c>
      <c r="H423" s="198">
        <v>70360.73</v>
      </c>
      <c r="I423" s="198">
        <v>66703.12</v>
      </c>
      <c r="J423" s="198">
        <v>0</v>
      </c>
      <c r="K423" s="198">
        <v>0</v>
      </c>
      <c r="L423" s="198">
        <v>0</v>
      </c>
      <c r="M423" s="198">
        <v>0</v>
      </c>
      <c r="N423" s="198">
        <v>0</v>
      </c>
      <c r="O423" s="198">
        <v>0</v>
      </c>
      <c r="P423" s="198">
        <v>70360.73</v>
      </c>
      <c r="Q423" s="198">
        <v>70360.73</v>
      </c>
      <c r="R423" s="198">
        <v>66703.12</v>
      </c>
    </row>
    <row r="424" spans="1:18" x14ac:dyDescent="0.3">
      <c r="A424">
        <f t="shared" si="6"/>
        <v>416</v>
      </c>
      <c r="B424" s="195" t="s">
        <v>246</v>
      </c>
      <c r="C424" s="196" t="s">
        <v>289</v>
      </c>
      <c r="D424" s="196" t="s">
        <v>185</v>
      </c>
      <c r="E424" s="196" t="s">
        <v>223</v>
      </c>
      <c r="F424" s="197" t="s">
        <v>224</v>
      </c>
      <c r="G424" s="198">
        <v>70360.73</v>
      </c>
      <c r="H424" s="198">
        <v>70360.73</v>
      </c>
      <c r="I424" s="198">
        <v>66703.12</v>
      </c>
      <c r="J424" s="198">
        <v>0</v>
      </c>
      <c r="K424" s="198">
        <v>0</v>
      </c>
      <c r="L424" s="198">
        <v>0</v>
      </c>
      <c r="M424" s="198">
        <v>0</v>
      </c>
      <c r="N424" s="198">
        <v>0</v>
      </c>
      <c r="O424" s="198">
        <v>0</v>
      </c>
      <c r="P424" s="198">
        <v>70360.73</v>
      </c>
      <c r="Q424" s="198">
        <v>70360.73</v>
      </c>
      <c r="R424" s="198">
        <v>66703.12</v>
      </c>
    </row>
    <row r="425" spans="1:18" x14ac:dyDescent="0.3">
      <c r="A425">
        <f t="shared" si="6"/>
        <v>417</v>
      </c>
      <c r="B425" s="195" t="s">
        <v>185</v>
      </c>
      <c r="C425" s="196" t="s">
        <v>290</v>
      </c>
      <c r="D425" s="196" t="s">
        <v>185</v>
      </c>
      <c r="E425" s="196" t="s">
        <v>187</v>
      </c>
      <c r="F425" s="199" t="s">
        <v>291</v>
      </c>
      <c r="G425" s="198">
        <v>58500</v>
      </c>
      <c r="H425" s="198">
        <v>58500</v>
      </c>
      <c r="I425" s="198">
        <v>48000</v>
      </c>
      <c r="J425" s="198">
        <v>0</v>
      </c>
      <c r="K425" s="198">
        <v>0</v>
      </c>
      <c r="L425" s="198">
        <v>0</v>
      </c>
      <c r="M425" s="198">
        <v>0</v>
      </c>
      <c r="N425" s="198">
        <v>0</v>
      </c>
      <c r="O425" s="198">
        <v>0</v>
      </c>
      <c r="P425" s="198">
        <v>58500</v>
      </c>
      <c r="Q425" s="198">
        <v>58500</v>
      </c>
      <c r="R425" s="198">
        <v>48000</v>
      </c>
    </row>
    <row r="426" spans="1:18" x14ac:dyDescent="0.3">
      <c r="A426">
        <f t="shared" si="6"/>
        <v>418</v>
      </c>
      <c r="B426" s="195" t="s">
        <v>185</v>
      </c>
      <c r="C426" s="196" t="s">
        <v>290</v>
      </c>
      <c r="D426" s="196" t="s">
        <v>185</v>
      </c>
      <c r="E426" s="196" t="s">
        <v>188</v>
      </c>
      <c r="F426" s="200" t="s">
        <v>413</v>
      </c>
      <c r="G426" s="198">
        <v>58500</v>
      </c>
      <c r="H426" s="198">
        <v>58500</v>
      </c>
      <c r="I426" s="198">
        <v>48000</v>
      </c>
      <c r="J426" s="198">
        <v>0</v>
      </c>
      <c r="K426" s="198">
        <v>0</v>
      </c>
      <c r="L426" s="198">
        <v>0</v>
      </c>
      <c r="M426" s="198">
        <v>0</v>
      </c>
      <c r="N426" s="198">
        <v>0</v>
      </c>
      <c r="O426" s="198">
        <v>0</v>
      </c>
      <c r="P426" s="198">
        <v>58500</v>
      </c>
      <c r="Q426" s="198">
        <v>58500</v>
      </c>
      <c r="R426" s="198">
        <v>48000</v>
      </c>
    </row>
    <row r="427" spans="1:18" x14ac:dyDescent="0.3">
      <c r="A427">
        <f t="shared" si="6"/>
        <v>419</v>
      </c>
      <c r="B427" s="195" t="s">
        <v>185</v>
      </c>
      <c r="C427" s="196" t="s">
        <v>290</v>
      </c>
      <c r="D427" s="196" t="s">
        <v>185</v>
      </c>
      <c r="E427" s="201" t="s">
        <v>221</v>
      </c>
      <c r="F427" s="202" t="s">
        <v>222</v>
      </c>
      <c r="G427" s="198">
        <v>58500</v>
      </c>
      <c r="H427" s="198">
        <v>58500</v>
      </c>
      <c r="I427" s="198">
        <v>48000</v>
      </c>
      <c r="J427" s="198">
        <v>0</v>
      </c>
      <c r="K427" s="198">
        <v>0</v>
      </c>
      <c r="L427" s="198">
        <v>0</v>
      </c>
      <c r="M427" s="198">
        <v>0</v>
      </c>
      <c r="N427" s="198">
        <v>0</v>
      </c>
      <c r="O427" s="198">
        <v>0</v>
      </c>
      <c r="P427" s="198">
        <v>58500</v>
      </c>
      <c r="Q427" s="198">
        <v>58500</v>
      </c>
      <c r="R427" s="198">
        <v>48000</v>
      </c>
    </row>
    <row r="428" spans="1:18" x14ac:dyDescent="0.3">
      <c r="A428">
        <f t="shared" si="6"/>
        <v>420</v>
      </c>
      <c r="B428" s="195" t="s">
        <v>185</v>
      </c>
      <c r="C428" s="196" t="s">
        <v>290</v>
      </c>
      <c r="D428" s="196" t="s">
        <v>185</v>
      </c>
      <c r="E428" s="201" t="s">
        <v>223</v>
      </c>
      <c r="F428" s="202" t="s">
        <v>224</v>
      </c>
      <c r="G428" s="198">
        <v>58500</v>
      </c>
      <c r="H428" s="198">
        <v>58500</v>
      </c>
      <c r="I428" s="198">
        <v>48000</v>
      </c>
      <c r="J428" s="198">
        <v>0</v>
      </c>
      <c r="K428" s="198">
        <v>0</v>
      </c>
      <c r="L428" s="198">
        <v>0</v>
      </c>
      <c r="M428" s="198">
        <v>0</v>
      </c>
      <c r="N428" s="198">
        <v>0</v>
      </c>
      <c r="O428" s="198">
        <v>0</v>
      </c>
      <c r="P428" s="198">
        <v>58500</v>
      </c>
      <c r="Q428" s="198">
        <v>58500</v>
      </c>
      <c r="R428" s="198">
        <v>48000</v>
      </c>
    </row>
    <row r="429" spans="1:18" ht="15.6" x14ac:dyDescent="0.3">
      <c r="A429">
        <f t="shared" si="6"/>
        <v>421</v>
      </c>
      <c r="B429" s="195" t="s">
        <v>271</v>
      </c>
      <c r="C429" s="196" t="s">
        <v>292</v>
      </c>
      <c r="D429" s="196" t="s">
        <v>185</v>
      </c>
      <c r="E429" s="201" t="s">
        <v>187</v>
      </c>
      <c r="F429" s="202" t="s">
        <v>65</v>
      </c>
      <c r="G429" s="198">
        <v>58500</v>
      </c>
      <c r="H429" s="198">
        <v>58500</v>
      </c>
      <c r="I429" s="198">
        <v>48000</v>
      </c>
      <c r="J429" s="198">
        <v>0</v>
      </c>
      <c r="K429" s="198">
        <v>0</v>
      </c>
      <c r="L429" s="198">
        <v>0</v>
      </c>
      <c r="M429" s="198">
        <v>0</v>
      </c>
      <c r="N429" s="198">
        <v>0</v>
      </c>
      <c r="O429" s="198">
        <v>0</v>
      </c>
      <c r="P429" s="198">
        <v>58500</v>
      </c>
      <c r="Q429" s="198">
        <v>58500</v>
      </c>
      <c r="R429" s="198">
        <v>48000</v>
      </c>
    </row>
    <row r="430" spans="1:18" x14ac:dyDescent="0.3">
      <c r="A430">
        <f t="shared" si="6"/>
        <v>422</v>
      </c>
      <c r="B430" s="195" t="s">
        <v>271</v>
      </c>
      <c r="C430" s="196" t="s">
        <v>292</v>
      </c>
      <c r="D430" s="196" t="s">
        <v>185</v>
      </c>
      <c r="E430" s="196" t="s">
        <v>188</v>
      </c>
      <c r="F430" s="200" t="s">
        <v>413</v>
      </c>
      <c r="G430" s="198">
        <v>58500</v>
      </c>
      <c r="H430" s="198">
        <v>58500</v>
      </c>
      <c r="I430" s="198">
        <v>48000</v>
      </c>
      <c r="J430" s="198">
        <v>0</v>
      </c>
      <c r="K430" s="198">
        <v>0</v>
      </c>
      <c r="L430" s="198">
        <v>0</v>
      </c>
      <c r="M430" s="198">
        <v>0</v>
      </c>
      <c r="N430" s="198">
        <v>0</v>
      </c>
      <c r="O430" s="198">
        <v>0</v>
      </c>
      <c r="P430" s="198">
        <v>58500</v>
      </c>
      <c r="Q430" s="198">
        <v>58500</v>
      </c>
      <c r="R430" s="198">
        <v>48000</v>
      </c>
    </row>
    <row r="431" spans="1:18" x14ac:dyDescent="0.3">
      <c r="A431">
        <f t="shared" si="6"/>
        <v>423</v>
      </c>
      <c r="B431" s="195" t="s">
        <v>271</v>
      </c>
      <c r="C431" s="196" t="s">
        <v>292</v>
      </c>
      <c r="D431" s="196" t="s">
        <v>185</v>
      </c>
      <c r="E431" s="201" t="s">
        <v>221</v>
      </c>
      <c r="F431" s="202" t="s">
        <v>222</v>
      </c>
      <c r="G431" s="198">
        <v>58500</v>
      </c>
      <c r="H431" s="198">
        <v>58500</v>
      </c>
      <c r="I431" s="198">
        <v>48000</v>
      </c>
      <c r="J431" s="198">
        <v>0</v>
      </c>
      <c r="K431" s="198">
        <v>0</v>
      </c>
      <c r="L431" s="198">
        <v>0</v>
      </c>
      <c r="M431" s="198">
        <v>0</v>
      </c>
      <c r="N431" s="198">
        <v>0</v>
      </c>
      <c r="O431" s="198">
        <v>0</v>
      </c>
      <c r="P431" s="198">
        <v>58500</v>
      </c>
      <c r="Q431" s="198">
        <v>58500</v>
      </c>
      <c r="R431" s="198">
        <v>48000</v>
      </c>
    </row>
    <row r="432" spans="1:18" x14ac:dyDescent="0.3">
      <c r="A432">
        <f t="shared" si="6"/>
        <v>424</v>
      </c>
      <c r="B432" s="195" t="s">
        <v>271</v>
      </c>
      <c r="C432" s="196" t="s">
        <v>292</v>
      </c>
      <c r="D432" s="196" t="s">
        <v>185</v>
      </c>
      <c r="E432" s="201" t="s">
        <v>223</v>
      </c>
      <c r="F432" s="202" t="s">
        <v>224</v>
      </c>
      <c r="G432" s="198">
        <v>58500</v>
      </c>
      <c r="H432" s="198">
        <v>58500</v>
      </c>
      <c r="I432" s="198">
        <v>48000</v>
      </c>
      <c r="J432" s="198">
        <v>0</v>
      </c>
      <c r="K432" s="198">
        <v>0</v>
      </c>
      <c r="L432" s="198">
        <v>0</v>
      </c>
      <c r="M432" s="198">
        <v>0</v>
      </c>
      <c r="N432" s="198">
        <v>0</v>
      </c>
      <c r="O432" s="198">
        <v>0</v>
      </c>
      <c r="P432" s="198">
        <v>58500</v>
      </c>
      <c r="Q432" s="198">
        <v>58500</v>
      </c>
      <c r="R432" s="198">
        <v>48000</v>
      </c>
    </row>
    <row r="433" spans="1:18" x14ac:dyDescent="0.3">
      <c r="A433">
        <f t="shared" si="6"/>
        <v>425</v>
      </c>
      <c r="B433" s="195" t="s">
        <v>293</v>
      </c>
      <c r="C433" s="196" t="s">
        <v>262</v>
      </c>
      <c r="D433" s="196" t="s">
        <v>185</v>
      </c>
      <c r="E433" s="201" t="s">
        <v>187</v>
      </c>
      <c r="F433" s="202" t="s">
        <v>76</v>
      </c>
      <c r="G433" s="198">
        <v>103820</v>
      </c>
      <c r="H433" s="198">
        <v>103820</v>
      </c>
      <c r="I433" s="198">
        <v>81387.77</v>
      </c>
      <c r="J433" s="198">
        <v>0</v>
      </c>
      <c r="K433" s="198">
        <v>3075.8</v>
      </c>
      <c r="L433" s="198">
        <v>3075.8</v>
      </c>
      <c r="M433" s="198">
        <v>0</v>
      </c>
      <c r="N433" s="198">
        <v>0</v>
      </c>
      <c r="O433" s="198">
        <v>3075.8</v>
      </c>
      <c r="P433" s="198">
        <v>103820</v>
      </c>
      <c r="Q433" s="198">
        <v>106895.8</v>
      </c>
      <c r="R433" s="198">
        <v>84463.57</v>
      </c>
    </row>
    <row r="434" spans="1:18" x14ac:dyDescent="0.3">
      <c r="A434">
        <f t="shared" si="6"/>
        <v>426</v>
      </c>
      <c r="B434" s="195" t="s">
        <v>293</v>
      </c>
      <c r="C434" s="196" t="s">
        <v>262</v>
      </c>
      <c r="D434" s="196" t="s">
        <v>185</v>
      </c>
      <c r="E434" s="201" t="s">
        <v>188</v>
      </c>
      <c r="F434" s="202" t="s">
        <v>413</v>
      </c>
      <c r="G434" s="198">
        <v>103820</v>
      </c>
      <c r="H434" s="198">
        <v>103820</v>
      </c>
      <c r="I434" s="198">
        <v>81387.77</v>
      </c>
      <c r="J434" s="198">
        <v>0</v>
      </c>
      <c r="K434" s="198">
        <v>3075.8</v>
      </c>
      <c r="L434" s="198">
        <v>3075.8</v>
      </c>
      <c r="M434" s="198">
        <v>0</v>
      </c>
      <c r="N434" s="198">
        <v>0</v>
      </c>
      <c r="O434" s="198">
        <v>3075.8</v>
      </c>
      <c r="P434" s="198">
        <v>103820</v>
      </c>
      <c r="Q434" s="198">
        <v>106895.8</v>
      </c>
      <c r="R434" s="198">
        <v>84463.57</v>
      </c>
    </row>
    <row r="435" spans="1:18" x14ac:dyDescent="0.3">
      <c r="A435">
        <f t="shared" si="6"/>
        <v>427</v>
      </c>
      <c r="B435" s="195" t="s">
        <v>293</v>
      </c>
      <c r="C435" s="196" t="s">
        <v>262</v>
      </c>
      <c r="D435" s="196" t="s">
        <v>185</v>
      </c>
      <c r="E435" s="201" t="s">
        <v>189</v>
      </c>
      <c r="F435" s="202" t="s">
        <v>190</v>
      </c>
      <c r="G435" s="198">
        <v>103820</v>
      </c>
      <c r="H435" s="198">
        <v>103820</v>
      </c>
      <c r="I435" s="198">
        <v>81387.77</v>
      </c>
      <c r="J435" s="198">
        <v>0</v>
      </c>
      <c r="K435" s="198">
        <v>3075.8</v>
      </c>
      <c r="L435" s="198">
        <v>3075.8</v>
      </c>
      <c r="M435" s="198">
        <v>0</v>
      </c>
      <c r="N435" s="198">
        <v>0</v>
      </c>
      <c r="O435" s="198">
        <v>3075.8</v>
      </c>
      <c r="P435" s="198">
        <v>103820</v>
      </c>
      <c r="Q435" s="198">
        <v>106895.8</v>
      </c>
      <c r="R435" s="198">
        <v>84463.57</v>
      </c>
    </row>
    <row r="436" spans="1:18" x14ac:dyDescent="0.3">
      <c r="A436">
        <f t="shared" si="6"/>
        <v>428</v>
      </c>
      <c r="B436" s="195" t="s">
        <v>293</v>
      </c>
      <c r="C436" s="196" t="s">
        <v>262</v>
      </c>
      <c r="D436" s="196" t="s">
        <v>185</v>
      </c>
      <c r="E436" s="201" t="s">
        <v>191</v>
      </c>
      <c r="F436" s="202" t="s">
        <v>192</v>
      </c>
      <c r="G436" s="198">
        <v>85080</v>
      </c>
      <c r="H436" s="198">
        <v>85080</v>
      </c>
      <c r="I436" s="198">
        <v>66711.28</v>
      </c>
      <c r="J436" s="198">
        <v>0</v>
      </c>
      <c r="K436" s="198">
        <v>2521.15</v>
      </c>
      <c r="L436" s="198">
        <v>2521.15</v>
      </c>
      <c r="M436" s="198">
        <v>0</v>
      </c>
      <c r="N436" s="198">
        <v>0</v>
      </c>
      <c r="O436" s="198">
        <v>2521.15</v>
      </c>
      <c r="P436" s="198">
        <v>85080</v>
      </c>
      <c r="Q436" s="198">
        <v>87601.15</v>
      </c>
      <c r="R436" s="198">
        <v>69232.429999999993</v>
      </c>
    </row>
    <row r="437" spans="1:18" x14ac:dyDescent="0.3">
      <c r="A437">
        <f t="shared" si="6"/>
        <v>429</v>
      </c>
      <c r="B437" s="195" t="s">
        <v>293</v>
      </c>
      <c r="C437" s="196" t="s">
        <v>262</v>
      </c>
      <c r="D437" s="196" t="s">
        <v>185</v>
      </c>
      <c r="E437" s="201" t="s">
        <v>193</v>
      </c>
      <c r="F437" s="202" t="s">
        <v>194</v>
      </c>
      <c r="G437" s="198">
        <v>85080</v>
      </c>
      <c r="H437" s="198">
        <v>85080</v>
      </c>
      <c r="I437" s="198">
        <v>66711.28</v>
      </c>
      <c r="J437" s="198">
        <v>0</v>
      </c>
      <c r="K437" s="198">
        <v>2521.15</v>
      </c>
      <c r="L437" s="198">
        <v>2521.15</v>
      </c>
      <c r="M437" s="198">
        <v>0</v>
      </c>
      <c r="N437" s="198">
        <v>0</v>
      </c>
      <c r="O437" s="198">
        <v>2521.15</v>
      </c>
      <c r="P437" s="198">
        <v>85080</v>
      </c>
      <c r="Q437" s="198">
        <v>87601.15</v>
      </c>
      <c r="R437" s="198">
        <v>69232.429999999993</v>
      </c>
    </row>
    <row r="438" spans="1:18" x14ac:dyDescent="0.3">
      <c r="A438">
        <f t="shared" si="6"/>
        <v>430</v>
      </c>
      <c r="B438" s="195" t="s">
        <v>293</v>
      </c>
      <c r="C438" s="196" t="s">
        <v>262</v>
      </c>
      <c r="D438" s="196" t="s">
        <v>185</v>
      </c>
      <c r="E438" s="201" t="s">
        <v>195</v>
      </c>
      <c r="F438" s="202" t="s">
        <v>196</v>
      </c>
      <c r="G438" s="198">
        <v>18740</v>
      </c>
      <c r="H438" s="198">
        <v>18740</v>
      </c>
      <c r="I438" s="198">
        <v>14676.49</v>
      </c>
      <c r="J438" s="198">
        <v>0</v>
      </c>
      <c r="K438" s="198">
        <v>554.65</v>
      </c>
      <c r="L438" s="198">
        <v>554.65</v>
      </c>
      <c r="M438" s="198">
        <v>0</v>
      </c>
      <c r="N438" s="198">
        <v>0</v>
      </c>
      <c r="O438" s="198">
        <v>554.65</v>
      </c>
      <c r="P438" s="198">
        <v>18740</v>
      </c>
      <c r="Q438" s="198">
        <v>19294.650000000001</v>
      </c>
      <c r="R438" s="198">
        <v>15231.14</v>
      </c>
    </row>
    <row r="439" spans="1:18" x14ac:dyDescent="0.3">
      <c r="A439">
        <f t="shared" si="6"/>
        <v>431</v>
      </c>
      <c r="B439" s="195" t="s">
        <v>185</v>
      </c>
      <c r="C439" s="196" t="s">
        <v>294</v>
      </c>
      <c r="D439" s="196" t="s">
        <v>185</v>
      </c>
      <c r="E439" s="201" t="s">
        <v>187</v>
      </c>
      <c r="F439" s="202" t="s">
        <v>295</v>
      </c>
      <c r="G439" s="198">
        <v>501228.93</v>
      </c>
      <c r="H439" s="198">
        <v>501228.93</v>
      </c>
      <c r="I439" s="198">
        <v>309877.90999999997</v>
      </c>
      <c r="J439" s="198">
        <v>0</v>
      </c>
      <c r="K439" s="198">
        <v>0</v>
      </c>
      <c r="L439" s="198">
        <v>0</v>
      </c>
      <c r="M439" s="198">
        <v>0</v>
      </c>
      <c r="N439" s="198">
        <v>0</v>
      </c>
      <c r="O439" s="198">
        <v>0</v>
      </c>
      <c r="P439" s="198">
        <v>501228.93</v>
      </c>
      <c r="Q439" s="198">
        <v>501228.93</v>
      </c>
      <c r="R439" s="198">
        <v>309877.90999999997</v>
      </c>
    </row>
    <row r="440" spans="1:18" x14ac:dyDescent="0.3">
      <c r="A440">
        <f t="shared" si="6"/>
        <v>432</v>
      </c>
      <c r="B440" s="195" t="s">
        <v>185</v>
      </c>
      <c r="C440" s="196" t="s">
        <v>294</v>
      </c>
      <c r="D440" s="196" t="s">
        <v>185</v>
      </c>
      <c r="E440" s="201" t="s">
        <v>188</v>
      </c>
      <c r="F440" s="202" t="s">
        <v>413</v>
      </c>
      <c r="G440" s="198">
        <v>501228.93</v>
      </c>
      <c r="H440" s="198">
        <v>501228.93</v>
      </c>
      <c r="I440" s="198">
        <v>309877.90999999997</v>
      </c>
      <c r="J440" s="198">
        <v>0</v>
      </c>
      <c r="K440" s="198">
        <v>0</v>
      </c>
      <c r="L440" s="198">
        <v>0</v>
      </c>
      <c r="M440" s="198">
        <v>0</v>
      </c>
      <c r="N440" s="198">
        <v>0</v>
      </c>
      <c r="O440" s="198">
        <v>0</v>
      </c>
      <c r="P440" s="198">
        <v>501228.93</v>
      </c>
      <c r="Q440" s="198">
        <v>501228.93</v>
      </c>
      <c r="R440" s="198">
        <v>309877.90999999997</v>
      </c>
    </row>
    <row r="441" spans="1:18" x14ac:dyDescent="0.3">
      <c r="A441">
        <f t="shared" si="6"/>
        <v>433</v>
      </c>
      <c r="B441" s="195" t="s">
        <v>185</v>
      </c>
      <c r="C441" s="196" t="s">
        <v>294</v>
      </c>
      <c r="D441" s="196" t="s">
        <v>185</v>
      </c>
      <c r="E441" s="201" t="s">
        <v>197</v>
      </c>
      <c r="F441" s="202" t="s">
        <v>198</v>
      </c>
      <c r="G441" s="198">
        <v>14652</v>
      </c>
      <c r="H441" s="198">
        <v>14652</v>
      </c>
      <c r="I441" s="198">
        <v>13851.34</v>
      </c>
      <c r="J441" s="198">
        <v>0</v>
      </c>
      <c r="K441" s="198">
        <v>0</v>
      </c>
      <c r="L441" s="198">
        <v>0</v>
      </c>
      <c r="M441" s="198">
        <v>0</v>
      </c>
      <c r="N441" s="198">
        <v>0</v>
      </c>
      <c r="O441" s="198">
        <v>0</v>
      </c>
      <c r="P441" s="198">
        <v>14652</v>
      </c>
      <c r="Q441" s="198">
        <v>14652</v>
      </c>
      <c r="R441" s="198">
        <v>13851.34</v>
      </c>
    </row>
    <row r="442" spans="1:18" x14ac:dyDescent="0.3">
      <c r="A442">
        <f t="shared" si="6"/>
        <v>434</v>
      </c>
      <c r="B442" s="195" t="s">
        <v>185</v>
      </c>
      <c r="C442" s="196" t="s">
        <v>294</v>
      </c>
      <c r="D442" s="196" t="s">
        <v>185</v>
      </c>
      <c r="E442" s="196" t="s">
        <v>199</v>
      </c>
      <c r="F442" s="200" t="s">
        <v>200</v>
      </c>
      <c r="G442" s="198">
        <v>13900</v>
      </c>
      <c r="H442" s="198">
        <v>13900</v>
      </c>
      <c r="I442" s="198">
        <v>13100</v>
      </c>
      <c r="J442" s="198">
        <v>0</v>
      </c>
      <c r="K442" s="198">
        <v>0</v>
      </c>
      <c r="L442" s="198">
        <v>0</v>
      </c>
      <c r="M442" s="198">
        <v>0</v>
      </c>
      <c r="N442" s="198">
        <v>0</v>
      </c>
      <c r="O442" s="198">
        <v>0</v>
      </c>
      <c r="P442" s="198">
        <v>13900</v>
      </c>
      <c r="Q442" s="198">
        <v>13900</v>
      </c>
      <c r="R442" s="198">
        <v>13100</v>
      </c>
    </row>
    <row r="443" spans="1:18" x14ac:dyDescent="0.3">
      <c r="A443">
        <f t="shared" si="6"/>
        <v>435</v>
      </c>
      <c r="B443" s="195" t="s">
        <v>185</v>
      </c>
      <c r="C443" s="196" t="s">
        <v>294</v>
      </c>
      <c r="D443" s="196" t="s">
        <v>185</v>
      </c>
      <c r="E443" s="196" t="s">
        <v>201</v>
      </c>
      <c r="F443" s="199" t="s">
        <v>202</v>
      </c>
      <c r="G443" s="198">
        <v>752</v>
      </c>
      <c r="H443" s="198">
        <v>752</v>
      </c>
      <c r="I443" s="198">
        <v>751.34</v>
      </c>
      <c r="J443" s="198">
        <v>0</v>
      </c>
      <c r="K443" s="198">
        <v>0</v>
      </c>
      <c r="L443" s="198">
        <v>0</v>
      </c>
      <c r="M443" s="198">
        <v>0</v>
      </c>
      <c r="N443" s="198">
        <v>0</v>
      </c>
      <c r="O443" s="198">
        <v>0</v>
      </c>
      <c r="P443" s="198">
        <v>752</v>
      </c>
      <c r="Q443" s="198">
        <v>752</v>
      </c>
      <c r="R443" s="198">
        <v>751.34</v>
      </c>
    </row>
    <row r="444" spans="1:18" x14ac:dyDescent="0.3">
      <c r="A444">
        <f t="shared" si="6"/>
        <v>436</v>
      </c>
      <c r="B444" s="195" t="s">
        <v>185</v>
      </c>
      <c r="C444" s="196" t="s">
        <v>294</v>
      </c>
      <c r="D444" s="196" t="s">
        <v>185</v>
      </c>
      <c r="E444" s="196" t="s">
        <v>221</v>
      </c>
      <c r="F444" s="200" t="s">
        <v>222</v>
      </c>
      <c r="G444" s="198">
        <v>486576.93</v>
      </c>
      <c r="H444" s="198">
        <v>486576.93</v>
      </c>
      <c r="I444" s="198">
        <v>296026.57</v>
      </c>
      <c r="J444" s="198">
        <v>0</v>
      </c>
      <c r="K444" s="198">
        <v>0</v>
      </c>
      <c r="L444" s="198">
        <v>0</v>
      </c>
      <c r="M444" s="198">
        <v>0</v>
      </c>
      <c r="N444" s="198">
        <v>0</v>
      </c>
      <c r="O444" s="198">
        <v>0</v>
      </c>
      <c r="P444" s="198">
        <v>486576.93</v>
      </c>
      <c r="Q444" s="198">
        <v>486576.93</v>
      </c>
      <c r="R444" s="198">
        <v>296026.57</v>
      </c>
    </row>
    <row r="445" spans="1:18" x14ac:dyDescent="0.3">
      <c r="A445">
        <f t="shared" si="6"/>
        <v>437</v>
      </c>
      <c r="B445" s="195" t="s">
        <v>185</v>
      </c>
      <c r="C445" s="196" t="s">
        <v>294</v>
      </c>
      <c r="D445" s="196" t="s">
        <v>185</v>
      </c>
      <c r="E445" s="201" t="s">
        <v>223</v>
      </c>
      <c r="F445" s="202" t="s">
        <v>224</v>
      </c>
      <c r="G445" s="198">
        <v>486576.93</v>
      </c>
      <c r="H445" s="198">
        <v>486576.93</v>
      </c>
      <c r="I445" s="198">
        <v>296026.57</v>
      </c>
      <c r="J445" s="198">
        <v>0</v>
      </c>
      <c r="K445" s="198">
        <v>0</v>
      </c>
      <c r="L445" s="198">
        <v>0</v>
      </c>
      <c r="M445" s="198">
        <v>0</v>
      </c>
      <c r="N445" s="198">
        <v>0</v>
      </c>
      <c r="O445" s="198">
        <v>0</v>
      </c>
      <c r="P445" s="198">
        <v>486576.93</v>
      </c>
      <c r="Q445" s="198">
        <v>486576.93</v>
      </c>
      <c r="R445" s="198">
        <v>296026.57</v>
      </c>
    </row>
    <row r="446" spans="1:18" ht="15.6" x14ac:dyDescent="0.3">
      <c r="A446">
        <f t="shared" si="6"/>
        <v>438</v>
      </c>
      <c r="B446" s="195" t="s">
        <v>250</v>
      </c>
      <c r="C446" s="196" t="s">
        <v>296</v>
      </c>
      <c r="D446" s="196" t="s">
        <v>185</v>
      </c>
      <c r="E446" s="196" t="s">
        <v>187</v>
      </c>
      <c r="F446" s="197" t="s">
        <v>45</v>
      </c>
      <c r="G446" s="198">
        <v>501228.93</v>
      </c>
      <c r="H446" s="198">
        <v>501228.93</v>
      </c>
      <c r="I446" s="198">
        <v>309877.90999999997</v>
      </c>
      <c r="J446" s="198">
        <v>0</v>
      </c>
      <c r="K446" s="198">
        <v>0</v>
      </c>
      <c r="L446" s="198">
        <v>0</v>
      </c>
      <c r="M446" s="198">
        <v>0</v>
      </c>
      <c r="N446" s="198">
        <v>0</v>
      </c>
      <c r="O446" s="198">
        <v>0</v>
      </c>
      <c r="P446" s="198">
        <v>501228.93</v>
      </c>
      <c r="Q446" s="198">
        <v>501228.93</v>
      </c>
      <c r="R446" s="198">
        <v>309877.90999999997</v>
      </c>
    </row>
    <row r="447" spans="1:18" x14ac:dyDescent="0.3">
      <c r="A447">
        <f t="shared" si="6"/>
        <v>439</v>
      </c>
      <c r="B447" s="195" t="s">
        <v>250</v>
      </c>
      <c r="C447" s="196" t="s">
        <v>296</v>
      </c>
      <c r="D447" s="196" t="s">
        <v>185</v>
      </c>
      <c r="E447" s="196" t="s">
        <v>188</v>
      </c>
      <c r="F447" s="199" t="s">
        <v>413</v>
      </c>
      <c r="G447" s="198">
        <v>501228.93</v>
      </c>
      <c r="H447" s="198">
        <v>501228.93</v>
      </c>
      <c r="I447" s="198">
        <v>309877.90999999997</v>
      </c>
      <c r="J447" s="198">
        <v>0</v>
      </c>
      <c r="K447" s="198">
        <v>0</v>
      </c>
      <c r="L447" s="198">
        <v>0</v>
      </c>
      <c r="M447" s="198">
        <v>0</v>
      </c>
      <c r="N447" s="198">
        <v>0</v>
      </c>
      <c r="O447" s="198">
        <v>0</v>
      </c>
      <c r="P447" s="198">
        <v>501228.93</v>
      </c>
      <c r="Q447" s="198">
        <v>501228.93</v>
      </c>
      <c r="R447" s="198">
        <v>309877.90999999997</v>
      </c>
    </row>
    <row r="448" spans="1:18" x14ac:dyDescent="0.3">
      <c r="A448">
        <f t="shared" si="6"/>
        <v>440</v>
      </c>
      <c r="B448" s="195" t="s">
        <v>250</v>
      </c>
      <c r="C448" s="196" t="s">
        <v>296</v>
      </c>
      <c r="D448" s="196" t="s">
        <v>185</v>
      </c>
      <c r="E448" s="196" t="s">
        <v>197</v>
      </c>
      <c r="F448" s="200" t="s">
        <v>198</v>
      </c>
      <c r="G448" s="198">
        <v>14652</v>
      </c>
      <c r="H448" s="198">
        <v>14652</v>
      </c>
      <c r="I448" s="198">
        <v>13851.34</v>
      </c>
      <c r="J448" s="198">
        <v>0</v>
      </c>
      <c r="K448" s="198">
        <v>0</v>
      </c>
      <c r="L448" s="198">
        <v>0</v>
      </c>
      <c r="M448" s="198">
        <v>0</v>
      </c>
      <c r="N448" s="198">
        <v>0</v>
      </c>
      <c r="O448" s="198">
        <v>0</v>
      </c>
      <c r="P448" s="198">
        <v>14652</v>
      </c>
      <c r="Q448" s="198">
        <v>14652</v>
      </c>
      <c r="R448" s="198">
        <v>13851.34</v>
      </c>
    </row>
    <row r="449" spans="1:18" x14ac:dyDescent="0.3">
      <c r="A449">
        <f t="shared" si="6"/>
        <v>441</v>
      </c>
      <c r="B449" s="195" t="s">
        <v>250</v>
      </c>
      <c r="C449" s="196" t="s">
        <v>296</v>
      </c>
      <c r="D449" s="196" t="s">
        <v>185</v>
      </c>
      <c r="E449" s="201" t="s">
        <v>199</v>
      </c>
      <c r="F449" s="202" t="s">
        <v>200</v>
      </c>
      <c r="G449" s="198">
        <v>13900</v>
      </c>
      <c r="H449" s="198">
        <v>13900</v>
      </c>
      <c r="I449" s="198">
        <v>13100</v>
      </c>
      <c r="J449" s="198">
        <v>0</v>
      </c>
      <c r="K449" s="198">
        <v>0</v>
      </c>
      <c r="L449" s="198">
        <v>0</v>
      </c>
      <c r="M449" s="198">
        <v>0</v>
      </c>
      <c r="N449" s="198">
        <v>0</v>
      </c>
      <c r="O449" s="198">
        <v>0</v>
      </c>
      <c r="P449" s="198">
        <v>13900</v>
      </c>
      <c r="Q449" s="198">
        <v>13900</v>
      </c>
      <c r="R449" s="198">
        <v>13100</v>
      </c>
    </row>
    <row r="450" spans="1:18" x14ac:dyDescent="0.3">
      <c r="A450">
        <f t="shared" si="6"/>
        <v>442</v>
      </c>
      <c r="B450" s="195" t="s">
        <v>250</v>
      </c>
      <c r="C450" s="196" t="s">
        <v>296</v>
      </c>
      <c r="D450" s="196" t="s">
        <v>185</v>
      </c>
      <c r="E450" s="201" t="s">
        <v>201</v>
      </c>
      <c r="F450" s="202" t="s">
        <v>202</v>
      </c>
      <c r="G450" s="198">
        <v>752</v>
      </c>
      <c r="H450" s="198">
        <v>752</v>
      </c>
      <c r="I450" s="198">
        <v>751.34</v>
      </c>
      <c r="J450" s="198">
        <v>0</v>
      </c>
      <c r="K450" s="198">
        <v>0</v>
      </c>
      <c r="L450" s="198">
        <v>0</v>
      </c>
      <c r="M450" s="198">
        <v>0</v>
      </c>
      <c r="N450" s="198">
        <v>0</v>
      </c>
      <c r="O450" s="198">
        <v>0</v>
      </c>
      <c r="P450" s="198">
        <v>752</v>
      </c>
      <c r="Q450" s="198">
        <v>752</v>
      </c>
      <c r="R450" s="198">
        <v>751.34</v>
      </c>
    </row>
    <row r="451" spans="1:18" x14ac:dyDescent="0.3">
      <c r="A451">
        <f t="shared" si="6"/>
        <v>443</v>
      </c>
      <c r="B451" s="195" t="s">
        <v>250</v>
      </c>
      <c r="C451" s="196" t="s">
        <v>296</v>
      </c>
      <c r="D451" s="196" t="s">
        <v>185</v>
      </c>
      <c r="E451" s="201" t="s">
        <v>221</v>
      </c>
      <c r="F451" s="202" t="s">
        <v>222</v>
      </c>
      <c r="G451" s="198">
        <v>486576.93</v>
      </c>
      <c r="H451" s="198">
        <v>486576.93</v>
      </c>
      <c r="I451" s="198">
        <v>296026.57</v>
      </c>
      <c r="J451" s="198">
        <v>0</v>
      </c>
      <c r="K451" s="198">
        <v>0</v>
      </c>
      <c r="L451" s="198">
        <v>0</v>
      </c>
      <c r="M451" s="198">
        <v>0</v>
      </c>
      <c r="N451" s="198">
        <v>0</v>
      </c>
      <c r="O451" s="198">
        <v>0</v>
      </c>
      <c r="P451" s="198">
        <v>486576.93</v>
      </c>
      <c r="Q451" s="198">
        <v>486576.93</v>
      </c>
      <c r="R451" s="198">
        <v>296026.57</v>
      </c>
    </row>
    <row r="452" spans="1:18" x14ac:dyDescent="0.3">
      <c r="A452">
        <f t="shared" si="6"/>
        <v>444</v>
      </c>
      <c r="B452" s="195" t="s">
        <v>250</v>
      </c>
      <c r="C452" s="196" t="s">
        <v>296</v>
      </c>
      <c r="D452" s="196" t="s">
        <v>185</v>
      </c>
      <c r="E452" s="196" t="s">
        <v>223</v>
      </c>
      <c r="F452" s="200" t="s">
        <v>224</v>
      </c>
      <c r="G452" s="198">
        <v>486576.93</v>
      </c>
      <c r="H452" s="198">
        <v>486576.93</v>
      </c>
      <c r="I452" s="198">
        <v>296026.57</v>
      </c>
      <c r="J452" s="198">
        <v>0</v>
      </c>
      <c r="K452" s="198">
        <v>0</v>
      </c>
      <c r="L452" s="198">
        <v>0</v>
      </c>
      <c r="M452" s="198">
        <v>0</v>
      </c>
      <c r="N452" s="198">
        <v>0</v>
      </c>
      <c r="O452" s="198">
        <v>0</v>
      </c>
      <c r="P452" s="198">
        <v>486576.93</v>
      </c>
      <c r="Q452" s="198">
        <v>486576.93</v>
      </c>
      <c r="R452" s="198">
        <v>296026.57</v>
      </c>
    </row>
    <row r="453" spans="1:18" x14ac:dyDescent="0.3">
      <c r="A453">
        <f t="shared" si="6"/>
        <v>445</v>
      </c>
      <c r="B453" s="195" t="s">
        <v>185</v>
      </c>
      <c r="C453" s="196" t="s">
        <v>297</v>
      </c>
      <c r="D453" s="196" t="s">
        <v>185</v>
      </c>
      <c r="E453" s="201" t="s">
        <v>187</v>
      </c>
      <c r="F453" s="202" t="s">
        <v>420</v>
      </c>
      <c r="G453" s="198">
        <v>10488061</v>
      </c>
      <c r="H453" s="198">
        <v>10488061</v>
      </c>
      <c r="I453" s="198">
        <v>9644830.9600000009</v>
      </c>
      <c r="J453" s="198">
        <v>352148</v>
      </c>
      <c r="K453" s="198">
        <v>592512.64</v>
      </c>
      <c r="L453" s="198">
        <v>501787.68</v>
      </c>
      <c r="M453" s="198">
        <v>191194</v>
      </c>
      <c r="N453" s="198">
        <v>59143.69</v>
      </c>
      <c r="O453" s="198">
        <v>251449.99</v>
      </c>
      <c r="P453" s="198">
        <v>10840209</v>
      </c>
      <c r="Q453" s="198">
        <v>11080573.640000001</v>
      </c>
      <c r="R453" s="198">
        <v>10146618.640000001</v>
      </c>
    </row>
    <row r="454" spans="1:18" x14ac:dyDescent="0.3">
      <c r="A454">
        <f t="shared" si="6"/>
        <v>446</v>
      </c>
      <c r="B454" s="195" t="s">
        <v>185</v>
      </c>
      <c r="C454" s="196" t="s">
        <v>297</v>
      </c>
      <c r="D454" s="196" t="s">
        <v>185</v>
      </c>
      <c r="E454" s="201" t="s">
        <v>188</v>
      </c>
      <c r="F454" s="202" t="s">
        <v>413</v>
      </c>
      <c r="G454" s="198">
        <v>10488061</v>
      </c>
      <c r="H454" s="198">
        <v>10488061</v>
      </c>
      <c r="I454" s="198">
        <v>9644830.9600000009</v>
      </c>
      <c r="J454" s="198">
        <v>116550</v>
      </c>
      <c r="K454" s="198">
        <v>145942.65</v>
      </c>
      <c r="L454" s="198">
        <v>99621.69</v>
      </c>
      <c r="M454" s="198">
        <v>0</v>
      </c>
      <c r="N454" s="198">
        <v>59143.69</v>
      </c>
      <c r="O454" s="198">
        <v>40478</v>
      </c>
      <c r="P454" s="198">
        <v>10604611</v>
      </c>
      <c r="Q454" s="198">
        <v>10634003.65</v>
      </c>
      <c r="R454" s="198">
        <v>9744452.6500000004</v>
      </c>
    </row>
    <row r="455" spans="1:18" x14ac:dyDescent="0.3">
      <c r="A455">
        <f t="shared" si="6"/>
        <v>447</v>
      </c>
      <c r="B455" s="195" t="s">
        <v>185</v>
      </c>
      <c r="C455" s="196" t="s">
        <v>297</v>
      </c>
      <c r="D455" s="196" t="s">
        <v>185</v>
      </c>
      <c r="E455" s="201" t="s">
        <v>189</v>
      </c>
      <c r="F455" s="202" t="s">
        <v>190</v>
      </c>
      <c r="G455" s="198">
        <v>8583260</v>
      </c>
      <c r="H455" s="198">
        <v>8583260</v>
      </c>
      <c r="I455" s="198">
        <v>8131091.2699999996</v>
      </c>
      <c r="J455" s="198">
        <v>0</v>
      </c>
      <c r="K455" s="198">
        <v>0</v>
      </c>
      <c r="L455" s="198">
        <v>0</v>
      </c>
      <c r="M455" s="198">
        <v>0</v>
      </c>
      <c r="N455" s="198">
        <v>0</v>
      </c>
      <c r="O455" s="198">
        <v>0</v>
      </c>
      <c r="P455" s="198">
        <v>8583260</v>
      </c>
      <c r="Q455" s="198">
        <v>8583260</v>
      </c>
      <c r="R455" s="198">
        <v>8131091.2699999996</v>
      </c>
    </row>
    <row r="456" spans="1:18" x14ac:dyDescent="0.3">
      <c r="A456">
        <f t="shared" si="6"/>
        <v>448</v>
      </c>
      <c r="B456" s="195" t="s">
        <v>185</v>
      </c>
      <c r="C456" s="196" t="s">
        <v>297</v>
      </c>
      <c r="D456" s="196" t="s">
        <v>185</v>
      </c>
      <c r="E456" s="201" t="s">
        <v>191</v>
      </c>
      <c r="F456" s="202" t="s">
        <v>192</v>
      </c>
      <c r="G456" s="198">
        <v>6934030</v>
      </c>
      <c r="H456" s="198">
        <v>6934030</v>
      </c>
      <c r="I456" s="198">
        <v>6589990.8099999996</v>
      </c>
      <c r="J456" s="198">
        <v>0</v>
      </c>
      <c r="K456" s="198">
        <v>0</v>
      </c>
      <c r="L456" s="198">
        <v>0</v>
      </c>
      <c r="M456" s="198">
        <v>0</v>
      </c>
      <c r="N456" s="198">
        <v>0</v>
      </c>
      <c r="O456" s="198">
        <v>0</v>
      </c>
      <c r="P456" s="198">
        <v>6934030</v>
      </c>
      <c r="Q456" s="198">
        <v>6934030</v>
      </c>
      <c r="R456" s="198">
        <v>6589990.8099999996</v>
      </c>
    </row>
    <row r="457" spans="1:18" x14ac:dyDescent="0.3">
      <c r="A457">
        <f t="shared" si="6"/>
        <v>449</v>
      </c>
      <c r="B457" s="195" t="s">
        <v>185</v>
      </c>
      <c r="C457" s="196" t="s">
        <v>297</v>
      </c>
      <c r="D457" s="196" t="s">
        <v>185</v>
      </c>
      <c r="E457" s="201" t="s">
        <v>193</v>
      </c>
      <c r="F457" s="202" t="s">
        <v>194</v>
      </c>
      <c r="G457" s="198">
        <v>6934030</v>
      </c>
      <c r="H457" s="198">
        <v>6934030</v>
      </c>
      <c r="I457" s="198">
        <v>6589990.8099999996</v>
      </c>
      <c r="J457" s="198">
        <v>0</v>
      </c>
      <c r="K457" s="198">
        <v>0</v>
      </c>
      <c r="L457" s="198">
        <v>0</v>
      </c>
      <c r="M457" s="198">
        <v>0</v>
      </c>
      <c r="N457" s="198">
        <v>0</v>
      </c>
      <c r="O457" s="198">
        <v>0</v>
      </c>
      <c r="P457" s="198">
        <v>6934030</v>
      </c>
      <c r="Q457" s="198">
        <v>6934030</v>
      </c>
      <c r="R457" s="198">
        <v>6589990.8099999996</v>
      </c>
    </row>
    <row r="458" spans="1:18" x14ac:dyDescent="0.3">
      <c r="A458">
        <f t="shared" ref="A458:A521" si="7">A457+1</f>
        <v>450</v>
      </c>
      <c r="B458" s="195" t="s">
        <v>185</v>
      </c>
      <c r="C458" s="196" t="s">
        <v>297</v>
      </c>
      <c r="D458" s="196" t="s">
        <v>185</v>
      </c>
      <c r="E458" s="201" t="s">
        <v>195</v>
      </c>
      <c r="F458" s="202" t="s">
        <v>196</v>
      </c>
      <c r="G458" s="198">
        <v>1649230</v>
      </c>
      <c r="H458" s="198">
        <v>1649230</v>
      </c>
      <c r="I458" s="198">
        <v>1541100.46</v>
      </c>
      <c r="J458" s="198">
        <v>0</v>
      </c>
      <c r="K458" s="198">
        <v>0</v>
      </c>
      <c r="L458" s="198">
        <v>0</v>
      </c>
      <c r="M458" s="198">
        <v>0</v>
      </c>
      <c r="N458" s="198">
        <v>0</v>
      </c>
      <c r="O458" s="198">
        <v>0</v>
      </c>
      <c r="P458" s="198">
        <v>1649230</v>
      </c>
      <c r="Q458" s="198">
        <v>1649230</v>
      </c>
      <c r="R458" s="198">
        <v>1541100.46</v>
      </c>
    </row>
    <row r="459" spans="1:18" x14ac:dyDescent="0.3">
      <c r="A459">
        <f t="shared" si="7"/>
        <v>451</v>
      </c>
      <c r="B459" s="195" t="s">
        <v>185</v>
      </c>
      <c r="C459" s="196" t="s">
        <v>297</v>
      </c>
      <c r="D459" s="196" t="s">
        <v>185</v>
      </c>
      <c r="E459" s="201" t="s">
        <v>197</v>
      </c>
      <c r="F459" s="202" t="s">
        <v>198</v>
      </c>
      <c r="G459" s="198">
        <v>1904751</v>
      </c>
      <c r="H459" s="198">
        <v>1904751</v>
      </c>
      <c r="I459" s="198">
        <v>1513739.69</v>
      </c>
      <c r="J459" s="198">
        <v>116550</v>
      </c>
      <c r="K459" s="198">
        <v>145942.65</v>
      </c>
      <c r="L459" s="198">
        <v>99621.69</v>
      </c>
      <c r="M459" s="198">
        <v>0</v>
      </c>
      <c r="N459" s="198">
        <v>59143.69</v>
      </c>
      <c r="O459" s="198">
        <v>40478</v>
      </c>
      <c r="P459" s="198">
        <v>2021301</v>
      </c>
      <c r="Q459" s="198">
        <v>2050693.65</v>
      </c>
      <c r="R459" s="198">
        <v>1613361.38</v>
      </c>
    </row>
    <row r="460" spans="1:18" x14ac:dyDescent="0.3">
      <c r="A460">
        <f t="shared" si="7"/>
        <v>452</v>
      </c>
      <c r="B460" s="195" t="s">
        <v>185</v>
      </c>
      <c r="C460" s="196" t="s">
        <v>297</v>
      </c>
      <c r="D460" s="196" t="s">
        <v>185</v>
      </c>
      <c r="E460" s="201" t="s">
        <v>199</v>
      </c>
      <c r="F460" s="202" t="s">
        <v>200</v>
      </c>
      <c r="G460" s="198">
        <v>339110</v>
      </c>
      <c r="H460" s="198">
        <v>339110</v>
      </c>
      <c r="I460" s="198">
        <v>232047.4</v>
      </c>
      <c r="J460" s="198">
        <v>50700</v>
      </c>
      <c r="K460" s="198">
        <v>80372.649999999994</v>
      </c>
      <c r="L460" s="198">
        <v>66005.5</v>
      </c>
      <c r="M460" s="198">
        <v>0</v>
      </c>
      <c r="N460" s="198">
        <v>25527.5</v>
      </c>
      <c r="O460" s="198">
        <v>40478</v>
      </c>
      <c r="P460" s="198">
        <v>389810</v>
      </c>
      <c r="Q460" s="198">
        <v>419482.65</v>
      </c>
      <c r="R460" s="198">
        <v>298052.90000000002</v>
      </c>
    </row>
    <row r="461" spans="1:18" x14ac:dyDescent="0.3">
      <c r="A461">
        <f t="shared" si="7"/>
        <v>453</v>
      </c>
      <c r="B461" s="195" t="s">
        <v>185</v>
      </c>
      <c r="C461" s="196" t="s">
        <v>297</v>
      </c>
      <c r="D461" s="196" t="s">
        <v>185</v>
      </c>
      <c r="E461" s="201" t="s">
        <v>241</v>
      </c>
      <c r="F461" s="202" t="s">
        <v>242</v>
      </c>
      <c r="G461" s="198">
        <v>1500</v>
      </c>
      <c r="H461" s="198">
        <v>1500</v>
      </c>
      <c r="I461" s="198">
        <v>0</v>
      </c>
      <c r="J461" s="198">
        <v>0</v>
      </c>
      <c r="K461" s="198">
        <v>0</v>
      </c>
      <c r="L461" s="198">
        <v>0</v>
      </c>
      <c r="M461" s="198">
        <v>0</v>
      </c>
      <c r="N461" s="198">
        <v>0</v>
      </c>
      <c r="O461" s="198">
        <v>0</v>
      </c>
      <c r="P461" s="198">
        <v>1500</v>
      </c>
      <c r="Q461" s="198">
        <v>1500</v>
      </c>
      <c r="R461" s="198">
        <v>0</v>
      </c>
    </row>
    <row r="462" spans="1:18" x14ac:dyDescent="0.3">
      <c r="A462">
        <f t="shared" si="7"/>
        <v>454</v>
      </c>
      <c r="B462" s="195" t="s">
        <v>185</v>
      </c>
      <c r="C462" s="196" t="s">
        <v>297</v>
      </c>
      <c r="D462" s="196" t="s">
        <v>185</v>
      </c>
      <c r="E462" s="196" t="s">
        <v>201</v>
      </c>
      <c r="F462" s="199" t="s">
        <v>202</v>
      </c>
      <c r="G462" s="198">
        <v>958181</v>
      </c>
      <c r="H462" s="198">
        <v>958181</v>
      </c>
      <c r="I462" s="198">
        <v>830614.12</v>
      </c>
      <c r="J462" s="198">
        <v>46720</v>
      </c>
      <c r="K462" s="198">
        <v>46420</v>
      </c>
      <c r="L462" s="198">
        <v>30180.39</v>
      </c>
      <c r="M462" s="198">
        <v>0</v>
      </c>
      <c r="N462" s="198">
        <v>30180.39</v>
      </c>
      <c r="O462" s="198">
        <v>0</v>
      </c>
      <c r="P462" s="198">
        <v>1004901</v>
      </c>
      <c r="Q462" s="198">
        <v>1004601</v>
      </c>
      <c r="R462" s="198">
        <v>860794.51</v>
      </c>
    </row>
    <row r="463" spans="1:18" x14ac:dyDescent="0.3">
      <c r="A463">
        <f t="shared" si="7"/>
        <v>455</v>
      </c>
      <c r="B463" s="195"/>
      <c r="C463" s="196"/>
      <c r="D463" s="196"/>
      <c r="E463" s="196"/>
      <c r="F463" s="200"/>
      <c r="G463" s="198"/>
      <c r="H463" s="198"/>
      <c r="I463" s="198"/>
      <c r="J463" s="198"/>
      <c r="K463" s="198"/>
      <c r="L463" s="198"/>
      <c r="M463" s="198"/>
      <c r="N463" s="198"/>
      <c r="O463" s="198"/>
      <c r="P463" s="198"/>
      <c r="Q463" s="198"/>
      <c r="R463" s="198"/>
    </row>
    <row r="464" spans="1:18" ht="23.4" x14ac:dyDescent="0.3">
      <c r="A464">
        <f t="shared" si="7"/>
        <v>456</v>
      </c>
      <c r="B464" s="195" t="s">
        <v>484</v>
      </c>
      <c r="C464" s="196"/>
      <c r="D464" s="196"/>
      <c r="E464" s="201"/>
      <c r="F464" s="202"/>
      <c r="G464" s="198" t="s">
        <v>185</v>
      </c>
      <c r="H464" s="198" t="s">
        <v>185</v>
      </c>
      <c r="I464" s="198" t="s">
        <v>458</v>
      </c>
      <c r="J464" s="198"/>
      <c r="K464" s="198" t="s">
        <v>185</v>
      </c>
      <c r="L464" s="198" t="s">
        <v>185</v>
      </c>
      <c r="M464" s="198" t="s">
        <v>185</v>
      </c>
      <c r="N464" s="198" t="s">
        <v>185</v>
      </c>
      <c r="O464" s="198" t="s">
        <v>185</v>
      </c>
      <c r="P464" s="198" t="s">
        <v>185</v>
      </c>
      <c r="Q464" s="198" t="s">
        <v>469</v>
      </c>
      <c r="R464" s="198"/>
    </row>
    <row r="465" spans="1:18" x14ac:dyDescent="0.3">
      <c r="A465">
        <f t="shared" si="7"/>
        <v>457</v>
      </c>
      <c r="B465" s="195" t="s">
        <v>406</v>
      </c>
      <c r="C465" s="196" t="s">
        <v>407</v>
      </c>
      <c r="D465" s="196">
        <v>3</v>
      </c>
      <c r="E465" s="196">
        <v>4</v>
      </c>
      <c r="F465" s="197">
        <v>5</v>
      </c>
      <c r="G465" s="198">
        <v>6</v>
      </c>
      <c r="H465" s="198">
        <v>7</v>
      </c>
      <c r="I465" s="198">
        <v>8</v>
      </c>
      <c r="J465" s="198">
        <v>9</v>
      </c>
      <c r="K465" s="198">
        <v>10</v>
      </c>
      <c r="L465" s="198">
        <v>11</v>
      </c>
      <c r="M465" s="198">
        <v>12</v>
      </c>
      <c r="N465" s="198" t="s">
        <v>408</v>
      </c>
      <c r="O465" s="198" t="s">
        <v>409</v>
      </c>
      <c r="P465" s="198" t="s">
        <v>410</v>
      </c>
      <c r="Q465" s="198" t="s">
        <v>411</v>
      </c>
      <c r="R465" s="198" t="s">
        <v>412</v>
      </c>
    </row>
    <row r="466" spans="1:18" x14ac:dyDescent="0.3">
      <c r="A466">
        <f t="shared" si="7"/>
        <v>458</v>
      </c>
      <c r="B466" s="195" t="s">
        <v>185</v>
      </c>
      <c r="C466" s="196" t="s">
        <v>297</v>
      </c>
      <c r="D466" s="196" t="s">
        <v>185</v>
      </c>
      <c r="E466" s="196" t="s">
        <v>203</v>
      </c>
      <c r="F466" s="199" t="s">
        <v>204</v>
      </c>
      <c r="G466" s="198">
        <v>3600</v>
      </c>
      <c r="H466" s="198">
        <v>3600</v>
      </c>
      <c r="I466" s="198">
        <v>360</v>
      </c>
      <c r="J466" s="198">
        <v>16260</v>
      </c>
      <c r="K466" s="198">
        <v>15460</v>
      </c>
      <c r="L466" s="198">
        <v>755.8</v>
      </c>
      <c r="M466" s="198">
        <v>0</v>
      </c>
      <c r="N466" s="198">
        <v>755.8</v>
      </c>
      <c r="O466" s="198">
        <v>0</v>
      </c>
      <c r="P466" s="198">
        <v>19860</v>
      </c>
      <c r="Q466" s="198">
        <v>19060</v>
      </c>
      <c r="R466" s="198">
        <v>1115.8</v>
      </c>
    </row>
    <row r="467" spans="1:18" x14ac:dyDescent="0.3">
      <c r="A467">
        <f t="shared" si="7"/>
        <v>459</v>
      </c>
      <c r="B467" s="195" t="s">
        <v>185</v>
      </c>
      <c r="C467" s="196" t="s">
        <v>297</v>
      </c>
      <c r="D467" s="196" t="s">
        <v>185</v>
      </c>
      <c r="E467" s="196" t="s">
        <v>205</v>
      </c>
      <c r="F467" s="200" t="s">
        <v>206</v>
      </c>
      <c r="G467" s="198">
        <v>600050</v>
      </c>
      <c r="H467" s="198">
        <v>600050</v>
      </c>
      <c r="I467" s="198">
        <v>449048.17</v>
      </c>
      <c r="J467" s="198">
        <v>100</v>
      </c>
      <c r="K467" s="198">
        <v>120</v>
      </c>
      <c r="L467" s="198">
        <v>70</v>
      </c>
      <c r="M467" s="198">
        <v>0</v>
      </c>
      <c r="N467" s="198">
        <v>70</v>
      </c>
      <c r="O467" s="198">
        <v>0</v>
      </c>
      <c r="P467" s="198">
        <v>600150</v>
      </c>
      <c r="Q467" s="198">
        <v>600170</v>
      </c>
      <c r="R467" s="198">
        <v>449118.17</v>
      </c>
    </row>
    <row r="468" spans="1:18" x14ac:dyDescent="0.3">
      <c r="A468">
        <f t="shared" si="7"/>
        <v>460</v>
      </c>
      <c r="B468" s="195" t="s">
        <v>185</v>
      </c>
      <c r="C468" s="196" t="s">
        <v>297</v>
      </c>
      <c r="D468" s="196" t="s">
        <v>185</v>
      </c>
      <c r="E468" s="201" t="s">
        <v>207</v>
      </c>
      <c r="F468" s="202" t="s">
        <v>208</v>
      </c>
      <c r="G468" s="198">
        <v>189000</v>
      </c>
      <c r="H468" s="198">
        <v>189000</v>
      </c>
      <c r="I468" s="198">
        <v>170649.51</v>
      </c>
      <c r="J468" s="198">
        <v>0</v>
      </c>
      <c r="K468" s="198">
        <v>0</v>
      </c>
      <c r="L468" s="198">
        <v>0</v>
      </c>
      <c r="M468" s="198">
        <v>0</v>
      </c>
      <c r="N468" s="198">
        <v>0</v>
      </c>
      <c r="O468" s="198">
        <v>0</v>
      </c>
      <c r="P468" s="198">
        <v>189000</v>
      </c>
      <c r="Q468" s="198">
        <v>189000</v>
      </c>
      <c r="R468" s="198">
        <v>170649.51</v>
      </c>
    </row>
    <row r="469" spans="1:18" x14ac:dyDescent="0.3">
      <c r="A469">
        <f t="shared" si="7"/>
        <v>461</v>
      </c>
      <c r="B469" s="195" t="s">
        <v>185</v>
      </c>
      <c r="C469" s="196" t="s">
        <v>297</v>
      </c>
      <c r="D469" s="196" t="s">
        <v>185</v>
      </c>
      <c r="E469" s="201" t="s">
        <v>209</v>
      </c>
      <c r="F469" s="202" t="s">
        <v>210</v>
      </c>
      <c r="G469" s="198">
        <v>8290</v>
      </c>
      <c r="H469" s="198">
        <v>8290</v>
      </c>
      <c r="I469" s="198">
        <v>6089.27</v>
      </c>
      <c r="J469" s="198">
        <v>0</v>
      </c>
      <c r="K469" s="198">
        <v>0</v>
      </c>
      <c r="L469" s="198">
        <v>0</v>
      </c>
      <c r="M469" s="198">
        <v>0</v>
      </c>
      <c r="N469" s="198">
        <v>0</v>
      </c>
      <c r="O469" s="198">
        <v>0</v>
      </c>
      <c r="P469" s="198">
        <v>8290</v>
      </c>
      <c r="Q469" s="198">
        <v>8290</v>
      </c>
      <c r="R469" s="198">
        <v>6089.27</v>
      </c>
    </row>
    <row r="470" spans="1:18" x14ac:dyDescent="0.3">
      <c r="A470">
        <f t="shared" si="7"/>
        <v>462</v>
      </c>
      <c r="B470" s="195" t="s">
        <v>185</v>
      </c>
      <c r="C470" s="196" t="s">
        <v>297</v>
      </c>
      <c r="D470" s="196" t="s">
        <v>185</v>
      </c>
      <c r="E470" s="201" t="s">
        <v>211</v>
      </c>
      <c r="F470" s="202" t="s">
        <v>212</v>
      </c>
      <c r="G470" s="198">
        <v>202690</v>
      </c>
      <c r="H470" s="198">
        <v>202690</v>
      </c>
      <c r="I470" s="198">
        <v>151395.64000000001</v>
      </c>
      <c r="J470" s="198">
        <v>0</v>
      </c>
      <c r="K470" s="198">
        <v>0</v>
      </c>
      <c r="L470" s="198">
        <v>0</v>
      </c>
      <c r="M470" s="198">
        <v>0</v>
      </c>
      <c r="N470" s="198">
        <v>0</v>
      </c>
      <c r="O470" s="198">
        <v>0</v>
      </c>
      <c r="P470" s="198">
        <v>202690</v>
      </c>
      <c r="Q470" s="198">
        <v>202690</v>
      </c>
      <c r="R470" s="198">
        <v>151395.64000000001</v>
      </c>
    </row>
    <row r="471" spans="1:18" x14ac:dyDescent="0.3">
      <c r="A471">
        <f t="shared" si="7"/>
        <v>463</v>
      </c>
      <c r="B471" s="195" t="s">
        <v>185</v>
      </c>
      <c r="C471" s="196" t="s">
        <v>297</v>
      </c>
      <c r="D471" s="196" t="s">
        <v>185</v>
      </c>
      <c r="E471" s="196" t="s">
        <v>213</v>
      </c>
      <c r="F471" s="200" t="s">
        <v>214</v>
      </c>
      <c r="G471" s="198">
        <v>42170</v>
      </c>
      <c r="H471" s="198">
        <v>42170</v>
      </c>
      <c r="I471" s="198">
        <v>757.76</v>
      </c>
      <c r="J471" s="198">
        <v>0</v>
      </c>
      <c r="K471" s="198">
        <v>0</v>
      </c>
      <c r="L471" s="198">
        <v>0</v>
      </c>
      <c r="M471" s="198">
        <v>0</v>
      </c>
      <c r="N471" s="198">
        <v>0</v>
      </c>
      <c r="O471" s="198">
        <v>0</v>
      </c>
      <c r="P471" s="198">
        <v>42170</v>
      </c>
      <c r="Q471" s="198">
        <v>42170</v>
      </c>
      <c r="R471" s="198">
        <v>757.76</v>
      </c>
    </row>
    <row r="472" spans="1:18" ht="15.6" x14ac:dyDescent="0.3">
      <c r="A472">
        <f t="shared" si="7"/>
        <v>464</v>
      </c>
      <c r="B472" s="195" t="s">
        <v>185</v>
      </c>
      <c r="C472" s="196" t="s">
        <v>297</v>
      </c>
      <c r="D472" s="196" t="s">
        <v>185</v>
      </c>
      <c r="E472" s="201" t="s">
        <v>215</v>
      </c>
      <c r="F472" s="202" t="s">
        <v>216</v>
      </c>
      <c r="G472" s="198">
        <v>157900</v>
      </c>
      <c r="H472" s="198">
        <v>157900</v>
      </c>
      <c r="I472" s="198">
        <v>120155.99</v>
      </c>
      <c r="J472" s="198">
        <v>100</v>
      </c>
      <c r="K472" s="198">
        <v>120</v>
      </c>
      <c r="L472" s="198">
        <v>70</v>
      </c>
      <c r="M472" s="198">
        <v>0</v>
      </c>
      <c r="N472" s="198">
        <v>70</v>
      </c>
      <c r="O472" s="198">
        <v>0</v>
      </c>
      <c r="P472" s="198">
        <v>158000</v>
      </c>
      <c r="Q472" s="198">
        <v>158020</v>
      </c>
      <c r="R472" s="198">
        <v>120225.99</v>
      </c>
    </row>
    <row r="473" spans="1:18" ht="15.6" x14ac:dyDescent="0.3">
      <c r="A473">
        <f t="shared" si="7"/>
        <v>465</v>
      </c>
      <c r="B473" s="195" t="s">
        <v>185</v>
      </c>
      <c r="C473" s="196" t="s">
        <v>297</v>
      </c>
      <c r="D473" s="196" t="s">
        <v>185</v>
      </c>
      <c r="E473" s="201" t="s">
        <v>217</v>
      </c>
      <c r="F473" s="202" t="s">
        <v>218</v>
      </c>
      <c r="G473" s="198">
        <v>2310</v>
      </c>
      <c r="H473" s="198">
        <v>2310</v>
      </c>
      <c r="I473" s="198">
        <v>1670</v>
      </c>
      <c r="J473" s="198">
        <v>2770</v>
      </c>
      <c r="K473" s="198">
        <v>3570</v>
      </c>
      <c r="L473" s="198">
        <v>2610</v>
      </c>
      <c r="M473" s="198">
        <v>0</v>
      </c>
      <c r="N473" s="198">
        <v>2610</v>
      </c>
      <c r="O473" s="198">
        <v>0</v>
      </c>
      <c r="P473" s="198">
        <v>5080</v>
      </c>
      <c r="Q473" s="198">
        <v>5880</v>
      </c>
      <c r="R473" s="198">
        <v>4280</v>
      </c>
    </row>
    <row r="474" spans="1:18" ht="23.4" x14ac:dyDescent="0.3">
      <c r="A474">
        <f t="shared" si="7"/>
        <v>466</v>
      </c>
      <c r="B474" s="195" t="s">
        <v>185</v>
      </c>
      <c r="C474" s="196" t="s">
        <v>297</v>
      </c>
      <c r="D474" s="196" t="s">
        <v>185</v>
      </c>
      <c r="E474" s="201" t="s">
        <v>219</v>
      </c>
      <c r="F474" s="202" t="s">
        <v>220</v>
      </c>
      <c r="G474" s="198">
        <v>2310</v>
      </c>
      <c r="H474" s="198">
        <v>2310</v>
      </c>
      <c r="I474" s="198">
        <v>1670</v>
      </c>
      <c r="J474" s="198">
        <v>2770</v>
      </c>
      <c r="K474" s="198">
        <v>3570</v>
      </c>
      <c r="L474" s="198">
        <v>2610</v>
      </c>
      <c r="M474" s="198">
        <v>0</v>
      </c>
      <c r="N474" s="198">
        <v>2610</v>
      </c>
      <c r="O474" s="198">
        <v>0</v>
      </c>
      <c r="P474" s="198">
        <v>5080</v>
      </c>
      <c r="Q474" s="198">
        <v>5880</v>
      </c>
      <c r="R474" s="198">
        <v>4280</v>
      </c>
    </row>
    <row r="475" spans="1:18" x14ac:dyDescent="0.3">
      <c r="A475">
        <f t="shared" si="7"/>
        <v>467</v>
      </c>
      <c r="B475" s="195" t="s">
        <v>185</v>
      </c>
      <c r="C475" s="196" t="s">
        <v>297</v>
      </c>
      <c r="D475" s="196" t="s">
        <v>185</v>
      </c>
      <c r="E475" s="201" t="s">
        <v>225</v>
      </c>
      <c r="F475" s="202" t="s">
        <v>226</v>
      </c>
      <c r="G475" s="198">
        <v>50</v>
      </c>
      <c r="H475" s="198">
        <v>50</v>
      </c>
      <c r="I475" s="198">
        <v>0</v>
      </c>
      <c r="J475" s="198">
        <v>0</v>
      </c>
      <c r="K475" s="198">
        <v>0</v>
      </c>
      <c r="L475" s="198">
        <v>0</v>
      </c>
      <c r="M475" s="198">
        <v>0</v>
      </c>
      <c r="N475" s="198">
        <v>0</v>
      </c>
      <c r="O475" s="198">
        <v>0</v>
      </c>
      <c r="P475" s="198">
        <v>50</v>
      </c>
      <c r="Q475" s="198">
        <v>50</v>
      </c>
      <c r="R475" s="198">
        <v>0</v>
      </c>
    </row>
    <row r="476" spans="1:18" x14ac:dyDescent="0.3">
      <c r="A476">
        <f t="shared" si="7"/>
        <v>468</v>
      </c>
      <c r="B476" s="195" t="s">
        <v>185</v>
      </c>
      <c r="C476" s="196" t="s">
        <v>297</v>
      </c>
      <c r="D476" s="196" t="s">
        <v>185</v>
      </c>
      <c r="E476" s="201" t="s">
        <v>227</v>
      </c>
      <c r="F476" s="202" t="s">
        <v>414</v>
      </c>
      <c r="G476" s="198">
        <v>0</v>
      </c>
      <c r="H476" s="198">
        <v>0</v>
      </c>
      <c r="I476" s="198">
        <v>0</v>
      </c>
      <c r="J476" s="198">
        <v>235598</v>
      </c>
      <c r="K476" s="198">
        <v>446569.99</v>
      </c>
      <c r="L476" s="198">
        <v>402165.99</v>
      </c>
      <c r="M476" s="198">
        <v>191194</v>
      </c>
      <c r="N476" s="198">
        <v>0</v>
      </c>
      <c r="O476" s="198">
        <v>210971.99</v>
      </c>
      <c r="P476" s="198">
        <v>235598</v>
      </c>
      <c r="Q476" s="198">
        <v>446569.99</v>
      </c>
      <c r="R476" s="198">
        <v>402165.99</v>
      </c>
    </row>
    <row r="477" spans="1:18" x14ac:dyDescent="0.3">
      <c r="A477">
        <f t="shared" si="7"/>
        <v>469</v>
      </c>
      <c r="B477" s="195" t="s">
        <v>185</v>
      </c>
      <c r="C477" s="196" t="s">
        <v>297</v>
      </c>
      <c r="D477" s="196" t="s">
        <v>185</v>
      </c>
      <c r="E477" s="201" t="s">
        <v>228</v>
      </c>
      <c r="F477" s="202" t="s">
        <v>229</v>
      </c>
      <c r="G477" s="198">
        <v>0</v>
      </c>
      <c r="H477" s="198">
        <v>0</v>
      </c>
      <c r="I477" s="198">
        <v>0</v>
      </c>
      <c r="J477" s="198">
        <v>235598</v>
      </c>
      <c r="K477" s="198">
        <v>446569.99</v>
      </c>
      <c r="L477" s="198">
        <v>402165.99</v>
      </c>
      <c r="M477" s="198">
        <v>191194</v>
      </c>
      <c r="N477" s="198">
        <v>0</v>
      </c>
      <c r="O477" s="198">
        <v>210971.99</v>
      </c>
      <c r="P477" s="198">
        <v>235598</v>
      </c>
      <c r="Q477" s="198">
        <v>446569.99</v>
      </c>
      <c r="R477" s="198">
        <v>402165.99</v>
      </c>
    </row>
    <row r="478" spans="1:18" ht="15.6" x14ac:dyDescent="0.3">
      <c r="A478">
        <f t="shared" si="7"/>
        <v>470</v>
      </c>
      <c r="B478" s="195" t="s">
        <v>185</v>
      </c>
      <c r="C478" s="196" t="s">
        <v>297</v>
      </c>
      <c r="D478" s="196" t="s">
        <v>185</v>
      </c>
      <c r="E478" s="201" t="s">
        <v>230</v>
      </c>
      <c r="F478" s="202" t="s">
        <v>231</v>
      </c>
      <c r="G478" s="198">
        <v>0</v>
      </c>
      <c r="H478" s="198">
        <v>0</v>
      </c>
      <c r="I478" s="198">
        <v>0</v>
      </c>
      <c r="J478" s="198">
        <v>235598</v>
      </c>
      <c r="K478" s="198">
        <v>446569.99</v>
      </c>
      <c r="L478" s="198">
        <v>402165.99</v>
      </c>
      <c r="M478" s="198">
        <v>191194</v>
      </c>
      <c r="N478" s="198">
        <v>0</v>
      </c>
      <c r="O478" s="198">
        <v>210971.99</v>
      </c>
      <c r="P478" s="198">
        <v>235598</v>
      </c>
      <c r="Q478" s="198">
        <v>446569.99</v>
      </c>
      <c r="R478" s="198">
        <v>402165.99</v>
      </c>
    </row>
    <row r="479" spans="1:18" x14ac:dyDescent="0.3">
      <c r="A479">
        <f t="shared" si="7"/>
        <v>471</v>
      </c>
      <c r="B479" s="195" t="s">
        <v>298</v>
      </c>
      <c r="C479" s="196" t="s">
        <v>299</v>
      </c>
      <c r="D479" s="196" t="s">
        <v>185</v>
      </c>
      <c r="E479" s="201" t="s">
        <v>187</v>
      </c>
      <c r="F479" s="202" t="s">
        <v>47</v>
      </c>
      <c r="G479" s="198">
        <v>4527390</v>
      </c>
      <c r="H479" s="198">
        <v>4527390</v>
      </c>
      <c r="I479" s="198">
        <v>4375889.0999999996</v>
      </c>
      <c r="J479" s="198">
        <v>57350</v>
      </c>
      <c r="K479" s="198">
        <v>268341.99</v>
      </c>
      <c r="L479" s="198">
        <v>251270.76</v>
      </c>
      <c r="M479" s="198">
        <v>25300</v>
      </c>
      <c r="N479" s="198">
        <v>14998.77</v>
      </c>
      <c r="O479" s="198">
        <v>210971.99</v>
      </c>
      <c r="P479" s="198">
        <v>4584740</v>
      </c>
      <c r="Q479" s="198">
        <v>4795731.99</v>
      </c>
      <c r="R479" s="198">
        <v>4627159.8600000003</v>
      </c>
    </row>
    <row r="480" spans="1:18" x14ac:dyDescent="0.3">
      <c r="A480">
        <f t="shared" si="7"/>
        <v>472</v>
      </c>
      <c r="B480" s="195" t="s">
        <v>298</v>
      </c>
      <c r="C480" s="196" t="s">
        <v>299</v>
      </c>
      <c r="D480" s="196" t="s">
        <v>185</v>
      </c>
      <c r="E480" s="201" t="s">
        <v>188</v>
      </c>
      <c r="F480" s="202" t="s">
        <v>413</v>
      </c>
      <c r="G480" s="198">
        <v>4527390</v>
      </c>
      <c r="H480" s="198">
        <v>4527390</v>
      </c>
      <c r="I480" s="198">
        <v>4375889.0999999996</v>
      </c>
      <c r="J480" s="198">
        <v>30050</v>
      </c>
      <c r="K480" s="198">
        <v>30070</v>
      </c>
      <c r="L480" s="198">
        <v>14998.77</v>
      </c>
      <c r="M480" s="198">
        <v>0</v>
      </c>
      <c r="N480" s="198">
        <v>14998.77</v>
      </c>
      <c r="O480" s="198">
        <v>0</v>
      </c>
      <c r="P480" s="198">
        <v>4557440</v>
      </c>
      <c r="Q480" s="198">
        <v>4557460</v>
      </c>
      <c r="R480" s="198">
        <v>4390887.87</v>
      </c>
    </row>
    <row r="481" spans="1:18" x14ac:dyDescent="0.3">
      <c r="A481">
        <f t="shared" si="7"/>
        <v>473</v>
      </c>
      <c r="B481" s="195" t="s">
        <v>298</v>
      </c>
      <c r="C481" s="196" t="s">
        <v>299</v>
      </c>
      <c r="D481" s="196" t="s">
        <v>185</v>
      </c>
      <c r="E481" s="201" t="s">
        <v>189</v>
      </c>
      <c r="F481" s="202" t="s">
        <v>190</v>
      </c>
      <c r="G481" s="198">
        <v>4183350</v>
      </c>
      <c r="H481" s="198">
        <v>4183350</v>
      </c>
      <c r="I481" s="198">
        <v>4114779.69</v>
      </c>
      <c r="J481" s="198">
        <v>0</v>
      </c>
      <c r="K481" s="198">
        <v>0</v>
      </c>
      <c r="L481" s="198">
        <v>0</v>
      </c>
      <c r="M481" s="198">
        <v>0</v>
      </c>
      <c r="N481" s="198">
        <v>0</v>
      </c>
      <c r="O481" s="198">
        <v>0</v>
      </c>
      <c r="P481" s="198">
        <v>4183350</v>
      </c>
      <c r="Q481" s="198">
        <v>4183350</v>
      </c>
      <c r="R481" s="198">
        <v>4114779.69</v>
      </c>
    </row>
    <row r="482" spans="1:18" x14ac:dyDescent="0.3">
      <c r="A482">
        <f t="shared" si="7"/>
        <v>474</v>
      </c>
      <c r="B482" s="195" t="s">
        <v>298</v>
      </c>
      <c r="C482" s="196" t="s">
        <v>299</v>
      </c>
      <c r="D482" s="196" t="s">
        <v>185</v>
      </c>
      <c r="E482" s="196" t="s">
        <v>191</v>
      </c>
      <c r="F482" s="200" t="s">
        <v>192</v>
      </c>
      <c r="G482" s="198">
        <v>3381110</v>
      </c>
      <c r="H482" s="198">
        <v>3381110</v>
      </c>
      <c r="I482" s="198">
        <v>3346849.1</v>
      </c>
      <c r="J482" s="198">
        <v>0</v>
      </c>
      <c r="K482" s="198">
        <v>0</v>
      </c>
      <c r="L482" s="198">
        <v>0</v>
      </c>
      <c r="M482" s="198">
        <v>0</v>
      </c>
      <c r="N482" s="198">
        <v>0</v>
      </c>
      <c r="O482" s="198">
        <v>0</v>
      </c>
      <c r="P482" s="198">
        <v>3381110</v>
      </c>
      <c r="Q482" s="198">
        <v>3381110</v>
      </c>
      <c r="R482" s="198">
        <v>3346849.1</v>
      </c>
    </row>
    <row r="483" spans="1:18" x14ac:dyDescent="0.3">
      <c r="A483">
        <f t="shared" si="7"/>
        <v>475</v>
      </c>
      <c r="B483" s="195" t="s">
        <v>298</v>
      </c>
      <c r="C483" s="196" t="s">
        <v>299</v>
      </c>
      <c r="D483" s="196" t="s">
        <v>185</v>
      </c>
      <c r="E483" s="196" t="s">
        <v>193</v>
      </c>
      <c r="F483" s="199" t="s">
        <v>194</v>
      </c>
      <c r="G483" s="198">
        <v>3381110</v>
      </c>
      <c r="H483" s="198">
        <v>3381110</v>
      </c>
      <c r="I483" s="198">
        <v>3346849.1</v>
      </c>
      <c r="J483" s="198">
        <v>0</v>
      </c>
      <c r="K483" s="198">
        <v>0</v>
      </c>
      <c r="L483" s="198">
        <v>0</v>
      </c>
      <c r="M483" s="198">
        <v>0</v>
      </c>
      <c r="N483" s="198">
        <v>0</v>
      </c>
      <c r="O483" s="198">
        <v>0</v>
      </c>
      <c r="P483" s="198">
        <v>3381110</v>
      </c>
      <c r="Q483" s="198">
        <v>3381110</v>
      </c>
      <c r="R483" s="198">
        <v>3346849.1</v>
      </c>
    </row>
    <row r="484" spans="1:18" x14ac:dyDescent="0.3">
      <c r="A484">
        <f t="shared" si="7"/>
        <v>476</v>
      </c>
      <c r="B484" s="195" t="s">
        <v>298</v>
      </c>
      <c r="C484" s="196" t="s">
        <v>299</v>
      </c>
      <c r="D484" s="196" t="s">
        <v>185</v>
      </c>
      <c r="E484" s="196" t="s">
        <v>195</v>
      </c>
      <c r="F484" s="200" t="s">
        <v>196</v>
      </c>
      <c r="G484" s="198">
        <v>802240</v>
      </c>
      <c r="H484" s="198">
        <v>802240</v>
      </c>
      <c r="I484" s="198">
        <v>767930.59</v>
      </c>
      <c r="J484" s="198">
        <v>0</v>
      </c>
      <c r="K484" s="198">
        <v>0</v>
      </c>
      <c r="L484" s="198">
        <v>0</v>
      </c>
      <c r="M484" s="198">
        <v>0</v>
      </c>
      <c r="N484" s="198">
        <v>0</v>
      </c>
      <c r="O484" s="198">
        <v>0</v>
      </c>
      <c r="P484" s="198">
        <v>802240</v>
      </c>
      <c r="Q484" s="198">
        <v>802240</v>
      </c>
      <c r="R484" s="198">
        <v>767930.59</v>
      </c>
    </row>
    <row r="485" spans="1:18" x14ac:dyDescent="0.3">
      <c r="A485">
        <f t="shared" si="7"/>
        <v>477</v>
      </c>
      <c r="B485" s="195" t="s">
        <v>298</v>
      </c>
      <c r="C485" s="196" t="s">
        <v>299</v>
      </c>
      <c r="D485" s="196" t="s">
        <v>185</v>
      </c>
      <c r="E485" s="201" t="s">
        <v>197</v>
      </c>
      <c r="F485" s="202" t="s">
        <v>198</v>
      </c>
      <c r="G485" s="198">
        <v>344040</v>
      </c>
      <c r="H485" s="198">
        <v>344040</v>
      </c>
      <c r="I485" s="198">
        <v>261109.41</v>
      </c>
      <c r="J485" s="198">
        <v>30050</v>
      </c>
      <c r="K485" s="198">
        <v>30070</v>
      </c>
      <c r="L485" s="198">
        <v>14998.77</v>
      </c>
      <c r="M485" s="198">
        <v>0</v>
      </c>
      <c r="N485" s="198">
        <v>14998.77</v>
      </c>
      <c r="O485" s="198">
        <v>0</v>
      </c>
      <c r="P485" s="198">
        <v>374090</v>
      </c>
      <c r="Q485" s="198">
        <v>374110</v>
      </c>
      <c r="R485" s="198">
        <v>276108.18</v>
      </c>
    </row>
    <row r="486" spans="1:18" x14ac:dyDescent="0.3">
      <c r="A486">
        <f t="shared" si="7"/>
        <v>478</v>
      </c>
      <c r="B486" s="195" t="s">
        <v>298</v>
      </c>
      <c r="C486" s="196" t="s">
        <v>299</v>
      </c>
      <c r="D486" s="196" t="s">
        <v>185</v>
      </c>
      <c r="E486" s="196" t="s">
        <v>199</v>
      </c>
      <c r="F486" s="197" t="s">
        <v>200</v>
      </c>
      <c r="G486" s="198">
        <v>5580</v>
      </c>
      <c r="H486" s="198">
        <v>5580</v>
      </c>
      <c r="I486" s="198">
        <v>5580</v>
      </c>
      <c r="J486" s="198">
        <v>1900</v>
      </c>
      <c r="K486" s="198">
        <v>1900</v>
      </c>
      <c r="L486" s="198">
        <v>1862.1</v>
      </c>
      <c r="M486" s="198">
        <v>0</v>
      </c>
      <c r="N486" s="198">
        <v>1862.1</v>
      </c>
      <c r="O486" s="198">
        <v>0</v>
      </c>
      <c r="P486" s="198">
        <v>7480</v>
      </c>
      <c r="Q486" s="198">
        <v>7480</v>
      </c>
      <c r="R486" s="198">
        <v>7442.1</v>
      </c>
    </row>
    <row r="487" spans="1:18" x14ac:dyDescent="0.3">
      <c r="A487">
        <f t="shared" si="7"/>
        <v>479</v>
      </c>
      <c r="B487" s="195" t="s">
        <v>298</v>
      </c>
      <c r="C487" s="196" t="s">
        <v>299</v>
      </c>
      <c r="D487" s="196" t="s">
        <v>185</v>
      </c>
      <c r="E487" s="196" t="s">
        <v>201</v>
      </c>
      <c r="F487" s="199" t="s">
        <v>202</v>
      </c>
      <c r="G487" s="198">
        <v>84080</v>
      </c>
      <c r="H487" s="198">
        <v>84080</v>
      </c>
      <c r="I487" s="198">
        <v>60185</v>
      </c>
      <c r="J487" s="198">
        <v>20870</v>
      </c>
      <c r="K487" s="198">
        <v>20870</v>
      </c>
      <c r="L487" s="198">
        <v>12530.87</v>
      </c>
      <c r="M487" s="198">
        <v>0</v>
      </c>
      <c r="N487" s="198">
        <v>12530.87</v>
      </c>
      <c r="O487" s="198">
        <v>0</v>
      </c>
      <c r="P487" s="198">
        <v>104950</v>
      </c>
      <c r="Q487" s="198">
        <v>104950</v>
      </c>
      <c r="R487" s="198">
        <v>72715.87</v>
      </c>
    </row>
    <row r="488" spans="1:18" x14ac:dyDescent="0.3">
      <c r="A488">
        <f t="shared" si="7"/>
        <v>480</v>
      </c>
      <c r="B488" s="195" t="s">
        <v>298</v>
      </c>
      <c r="C488" s="196" t="s">
        <v>299</v>
      </c>
      <c r="D488" s="196" t="s">
        <v>185</v>
      </c>
      <c r="E488" s="196" t="s">
        <v>203</v>
      </c>
      <c r="F488" s="200" t="s">
        <v>204</v>
      </c>
      <c r="G488" s="198">
        <v>0</v>
      </c>
      <c r="H488" s="198">
        <v>0</v>
      </c>
      <c r="I488" s="198">
        <v>0</v>
      </c>
      <c r="J488" s="198">
        <v>7180</v>
      </c>
      <c r="K488" s="198">
        <v>6380</v>
      </c>
      <c r="L488" s="198">
        <v>215.8</v>
      </c>
      <c r="M488" s="198">
        <v>0</v>
      </c>
      <c r="N488" s="198">
        <v>215.8</v>
      </c>
      <c r="O488" s="198">
        <v>0</v>
      </c>
      <c r="P488" s="198">
        <v>7180</v>
      </c>
      <c r="Q488" s="198">
        <v>6380</v>
      </c>
      <c r="R488" s="198">
        <v>215.8</v>
      </c>
    </row>
    <row r="489" spans="1:18" x14ac:dyDescent="0.3">
      <c r="A489">
        <f t="shared" si="7"/>
        <v>481</v>
      </c>
      <c r="B489" s="195" t="s">
        <v>298</v>
      </c>
      <c r="C489" s="196" t="s">
        <v>299</v>
      </c>
      <c r="D489" s="196" t="s">
        <v>185</v>
      </c>
      <c r="E489" s="201" t="s">
        <v>205</v>
      </c>
      <c r="F489" s="202" t="s">
        <v>206</v>
      </c>
      <c r="G489" s="198">
        <v>254380</v>
      </c>
      <c r="H489" s="198">
        <v>254380</v>
      </c>
      <c r="I489" s="198">
        <v>195344.41</v>
      </c>
      <c r="J489" s="198">
        <v>100</v>
      </c>
      <c r="K489" s="198">
        <v>120</v>
      </c>
      <c r="L489" s="198">
        <v>70</v>
      </c>
      <c r="M489" s="198">
        <v>0</v>
      </c>
      <c r="N489" s="198">
        <v>70</v>
      </c>
      <c r="O489" s="198">
        <v>0</v>
      </c>
      <c r="P489" s="198">
        <v>254480</v>
      </c>
      <c r="Q489" s="198">
        <v>254500</v>
      </c>
      <c r="R489" s="198">
        <v>195414.41</v>
      </c>
    </row>
    <row r="490" spans="1:18" x14ac:dyDescent="0.3">
      <c r="A490">
        <f t="shared" si="7"/>
        <v>482</v>
      </c>
      <c r="B490" s="195" t="s">
        <v>298</v>
      </c>
      <c r="C490" s="196" t="s">
        <v>299</v>
      </c>
      <c r="D490" s="196" t="s">
        <v>185</v>
      </c>
      <c r="E490" s="201" t="s">
        <v>207</v>
      </c>
      <c r="F490" s="202" t="s">
        <v>208</v>
      </c>
      <c r="G490" s="198">
        <v>119860</v>
      </c>
      <c r="H490" s="198">
        <v>119860</v>
      </c>
      <c r="I490" s="198">
        <v>110373.53</v>
      </c>
      <c r="J490" s="198">
        <v>0</v>
      </c>
      <c r="K490" s="198">
        <v>0</v>
      </c>
      <c r="L490" s="198">
        <v>0</v>
      </c>
      <c r="M490" s="198">
        <v>0</v>
      </c>
      <c r="N490" s="198">
        <v>0</v>
      </c>
      <c r="O490" s="198">
        <v>0</v>
      </c>
      <c r="P490" s="198">
        <v>119860</v>
      </c>
      <c r="Q490" s="198">
        <v>119860</v>
      </c>
      <c r="R490" s="198">
        <v>110373.53</v>
      </c>
    </row>
    <row r="491" spans="1:18" x14ac:dyDescent="0.3">
      <c r="A491">
        <f t="shared" si="7"/>
        <v>483</v>
      </c>
      <c r="B491" s="195" t="s">
        <v>298</v>
      </c>
      <c r="C491" s="196" t="s">
        <v>299</v>
      </c>
      <c r="D491" s="196" t="s">
        <v>185</v>
      </c>
      <c r="E491" s="201" t="s">
        <v>209</v>
      </c>
      <c r="F491" s="202" t="s">
        <v>210</v>
      </c>
      <c r="G491" s="198">
        <v>2350</v>
      </c>
      <c r="H491" s="198">
        <v>2350</v>
      </c>
      <c r="I491" s="198">
        <v>2233.66</v>
      </c>
      <c r="J491" s="198">
        <v>0</v>
      </c>
      <c r="K491" s="198">
        <v>0</v>
      </c>
      <c r="L491" s="198">
        <v>0</v>
      </c>
      <c r="M491" s="198">
        <v>0</v>
      </c>
      <c r="N491" s="198">
        <v>0</v>
      </c>
      <c r="O491" s="198">
        <v>0</v>
      </c>
      <c r="P491" s="198">
        <v>2350</v>
      </c>
      <c r="Q491" s="198">
        <v>2350</v>
      </c>
      <c r="R491" s="198">
        <v>2233.66</v>
      </c>
    </row>
    <row r="492" spans="1:18" x14ac:dyDescent="0.3">
      <c r="A492">
        <f t="shared" si="7"/>
        <v>484</v>
      </c>
      <c r="B492" s="195" t="s">
        <v>298</v>
      </c>
      <c r="C492" s="196" t="s">
        <v>299</v>
      </c>
      <c r="D492" s="196" t="s">
        <v>185</v>
      </c>
      <c r="E492" s="196" t="s">
        <v>211</v>
      </c>
      <c r="F492" s="200" t="s">
        <v>212</v>
      </c>
      <c r="G492" s="198">
        <v>20000</v>
      </c>
      <c r="H492" s="198">
        <v>20000</v>
      </c>
      <c r="I492" s="198">
        <v>11979.46</v>
      </c>
      <c r="J492" s="198">
        <v>0</v>
      </c>
      <c r="K492" s="198">
        <v>0</v>
      </c>
      <c r="L492" s="198">
        <v>0</v>
      </c>
      <c r="M492" s="198">
        <v>0</v>
      </c>
      <c r="N492" s="198">
        <v>0</v>
      </c>
      <c r="O492" s="198">
        <v>0</v>
      </c>
      <c r="P492" s="198">
        <v>20000</v>
      </c>
      <c r="Q492" s="198">
        <v>20000</v>
      </c>
      <c r="R492" s="198">
        <v>11979.46</v>
      </c>
    </row>
    <row r="493" spans="1:18" x14ac:dyDescent="0.3">
      <c r="A493">
        <f t="shared" si="7"/>
        <v>485</v>
      </c>
      <c r="B493" s="195" t="s">
        <v>298</v>
      </c>
      <c r="C493" s="196" t="s">
        <v>299</v>
      </c>
      <c r="D493" s="196" t="s">
        <v>185</v>
      </c>
      <c r="E493" s="201" t="s">
        <v>213</v>
      </c>
      <c r="F493" s="202" t="s">
        <v>214</v>
      </c>
      <c r="G493" s="198">
        <v>42170</v>
      </c>
      <c r="H493" s="198">
        <v>42170</v>
      </c>
      <c r="I493" s="198">
        <v>757.76</v>
      </c>
      <c r="J493" s="198">
        <v>0</v>
      </c>
      <c r="K493" s="198">
        <v>0</v>
      </c>
      <c r="L493" s="198">
        <v>0</v>
      </c>
      <c r="M493" s="198">
        <v>0</v>
      </c>
      <c r="N493" s="198">
        <v>0</v>
      </c>
      <c r="O493" s="198">
        <v>0</v>
      </c>
      <c r="P493" s="198">
        <v>42170</v>
      </c>
      <c r="Q493" s="198">
        <v>42170</v>
      </c>
      <c r="R493" s="198">
        <v>757.76</v>
      </c>
    </row>
    <row r="494" spans="1:18" ht="15.6" x14ac:dyDescent="0.3">
      <c r="A494">
        <f t="shared" si="7"/>
        <v>486</v>
      </c>
      <c r="B494" s="195" t="s">
        <v>298</v>
      </c>
      <c r="C494" s="196" t="s">
        <v>299</v>
      </c>
      <c r="D494" s="196" t="s">
        <v>185</v>
      </c>
      <c r="E494" s="201" t="s">
        <v>215</v>
      </c>
      <c r="F494" s="202" t="s">
        <v>216</v>
      </c>
      <c r="G494" s="198">
        <v>70000</v>
      </c>
      <c r="H494" s="198">
        <v>70000</v>
      </c>
      <c r="I494" s="198">
        <v>70000</v>
      </c>
      <c r="J494" s="198">
        <v>100</v>
      </c>
      <c r="K494" s="198">
        <v>120</v>
      </c>
      <c r="L494" s="198">
        <v>70</v>
      </c>
      <c r="M494" s="198">
        <v>0</v>
      </c>
      <c r="N494" s="198">
        <v>70</v>
      </c>
      <c r="O494" s="198">
        <v>0</v>
      </c>
      <c r="P494" s="198">
        <v>70100</v>
      </c>
      <c r="Q494" s="198">
        <v>70120</v>
      </c>
      <c r="R494" s="198">
        <v>70070</v>
      </c>
    </row>
    <row r="495" spans="1:18" ht="15.6" x14ac:dyDescent="0.3">
      <c r="A495">
        <f t="shared" si="7"/>
        <v>487</v>
      </c>
      <c r="B495" s="195" t="s">
        <v>298</v>
      </c>
      <c r="C495" s="196" t="s">
        <v>299</v>
      </c>
      <c r="D495" s="196" t="s">
        <v>185</v>
      </c>
      <c r="E495" s="201" t="s">
        <v>217</v>
      </c>
      <c r="F495" s="202" t="s">
        <v>218</v>
      </c>
      <c r="G495" s="198">
        <v>0</v>
      </c>
      <c r="H495" s="198">
        <v>0</v>
      </c>
      <c r="I495" s="198">
        <v>0</v>
      </c>
      <c r="J495" s="198">
        <v>0</v>
      </c>
      <c r="K495" s="198">
        <v>800</v>
      </c>
      <c r="L495" s="198">
        <v>320</v>
      </c>
      <c r="M495" s="198">
        <v>0</v>
      </c>
      <c r="N495" s="198">
        <v>320</v>
      </c>
      <c r="O495" s="198">
        <v>0</v>
      </c>
      <c r="P495" s="198">
        <v>0</v>
      </c>
      <c r="Q495" s="198">
        <v>800</v>
      </c>
      <c r="R495" s="198">
        <v>320</v>
      </c>
    </row>
    <row r="496" spans="1:18" ht="23.4" x14ac:dyDescent="0.3">
      <c r="A496">
        <f t="shared" si="7"/>
        <v>488</v>
      </c>
      <c r="B496" s="195" t="s">
        <v>298</v>
      </c>
      <c r="C496" s="196" t="s">
        <v>299</v>
      </c>
      <c r="D496" s="196" t="s">
        <v>185</v>
      </c>
      <c r="E496" s="201" t="s">
        <v>219</v>
      </c>
      <c r="F496" s="202" t="s">
        <v>220</v>
      </c>
      <c r="G496" s="198">
        <v>0</v>
      </c>
      <c r="H496" s="198">
        <v>0</v>
      </c>
      <c r="I496" s="198">
        <v>0</v>
      </c>
      <c r="J496" s="198">
        <v>0</v>
      </c>
      <c r="K496" s="198">
        <v>800</v>
      </c>
      <c r="L496" s="198">
        <v>320</v>
      </c>
      <c r="M496" s="198">
        <v>0</v>
      </c>
      <c r="N496" s="198">
        <v>320</v>
      </c>
      <c r="O496" s="198">
        <v>0</v>
      </c>
      <c r="P496" s="198">
        <v>0</v>
      </c>
      <c r="Q496" s="198">
        <v>800</v>
      </c>
      <c r="R496" s="198">
        <v>320</v>
      </c>
    </row>
    <row r="497" spans="1:18" x14ac:dyDescent="0.3">
      <c r="A497">
        <f t="shared" si="7"/>
        <v>489</v>
      </c>
      <c r="B497" s="195" t="s">
        <v>298</v>
      </c>
      <c r="C497" s="196" t="s">
        <v>299</v>
      </c>
      <c r="D497" s="196" t="s">
        <v>185</v>
      </c>
      <c r="E497" s="201" t="s">
        <v>227</v>
      </c>
      <c r="F497" s="202" t="s">
        <v>414</v>
      </c>
      <c r="G497" s="198">
        <v>0</v>
      </c>
      <c r="H497" s="198">
        <v>0</v>
      </c>
      <c r="I497" s="198">
        <v>0</v>
      </c>
      <c r="J497" s="198">
        <v>27300</v>
      </c>
      <c r="K497" s="198">
        <v>238271.99</v>
      </c>
      <c r="L497" s="198">
        <v>236271.99</v>
      </c>
      <c r="M497" s="198">
        <v>25300</v>
      </c>
      <c r="N497" s="198">
        <v>0</v>
      </c>
      <c r="O497" s="198">
        <v>210971.99</v>
      </c>
      <c r="P497" s="198">
        <v>27300</v>
      </c>
      <c r="Q497" s="198">
        <v>238271.99</v>
      </c>
      <c r="R497" s="198">
        <v>236271.99</v>
      </c>
    </row>
    <row r="498" spans="1:18" x14ac:dyDescent="0.3">
      <c r="A498">
        <f t="shared" si="7"/>
        <v>490</v>
      </c>
      <c r="B498" s="195" t="s">
        <v>298</v>
      </c>
      <c r="C498" s="196" t="s">
        <v>299</v>
      </c>
      <c r="D498" s="196" t="s">
        <v>185</v>
      </c>
      <c r="E498" s="201" t="s">
        <v>228</v>
      </c>
      <c r="F498" s="202" t="s">
        <v>229</v>
      </c>
      <c r="G498" s="198">
        <v>0</v>
      </c>
      <c r="H498" s="198">
        <v>0</v>
      </c>
      <c r="I498" s="198">
        <v>0</v>
      </c>
      <c r="J498" s="198">
        <v>27300</v>
      </c>
      <c r="K498" s="198">
        <v>238271.99</v>
      </c>
      <c r="L498" s="198">
        <v>236271.99</v>
      </c>
      <c r="M498" s="198">
        <v>25300</v>
      </c>
      <c r="N498" s="198">
        <v>0</v>
      </c>
      <c r="O498" s="198">
        <v>210971.99</v>
      </c>
      <c r="P498" s="198">
        <v>27300</v>
      </c>
      <c r="Q498" s="198">
        <v>238271.99</v>
      </c>
      <c r="R498" s="198">
        <v>236271.99</v>
      </c>
    </row>
    <row r="499" spans="1:18" ht="15.6" x14ac:dyDescent="0.3">
      <c r="A499">
        <f t="shared" si="7"/>
        <v>491</v>
      </c>
      <c r="B499" s="195" t="s">
        <v>298</v>
      </c>
      <c r="C499" s="196" t="s">
        <v>299</v>
      </c>
      <c r="D499" s="196" t="s">
        <v>185</v>
      </c>
      <c r="E499" s="196" t="s">
        <v>230</v>
      </c>
      <c r="F499" s="197" t="s">
        <v>231</v>
      </c>
      <c r="G499" s="198">
        <v>0</v>
      </c>
      <c r="H499" s="198">
        <v>0</v>
      </c>
      <c r="I499" s="198">
        <v>0</v>
      </c>
      <c r="J499" s="198">
        <v>27300</v>
      </c>
      <c r="K499" s="198">
        <v>238271.99</v>
      </c>
      <c r="L499" s="198">
        <v>236271.99</v>
      </c>
      <c r="M499" s="198">
        <v>25300</v>
      </c>
      <c r="N499" s="198">
        <v>0</v>
      </c>
      <c r="O499" s="198">
        <v>210971.99</v>
      </c>
      <c r="P499" s="198">
        <v>27300</v>
      </c>
      <c r="Q499" s="198">
        <v>238271.99</v>
      </c>
      <c r="R499" s="198">
        <v>236271.99</v>
      </c>
    </row>
    <row r="500" spans="1:18" ht="23.4" x14ac:dyDescent="0.3">
      <c r="A500">
        <f t="shared" si="7"/>
        <v>492</v>
      </c>
      <c r="B500" s="195" t="s">
        <v>300</v>
      </c>
      <c r="C500" s="196" t="s">
        <v>301</v>
      </c>
      <c r="D500" s="196" t="s">
        <v>185</v>
      </c>
      <c r="E500" s="196" t="s">
        <v>187</v>
      </c>
      <c r="F500" s="199" t="s">
        <v>421</v>
      </c>
      <c r="G500" s="198">
        <v>5583676</v>
      </c>
      <c r="H500" s="198">
        <v>5583676</v>
      </c>
      <c r="I500" s="198">
        <v>4900286.93</v>
      </c>
      <c r="J500" s="198">
        <v>294798</v>
      </c>
      <c r="K500" s="198">
        <v>324170.65000000002</v>
      </c>
      <c r="L500" s="198">
        <v>250516.92</v>
      </c>
      <c r="M500" s="198">
        <v>165894</v>
      </c>
      <c r="N500" s="198">
        <v>44144.92</v>
      </c>
      <c r="O500" s="198">
        <v>40478</v>
      </c>
      <c r="P500" s="198">
        <v>5878474</v>
      </c>
      <c r="Q500" s="198">
        <v>5907846.6500000004</v>
      </c>
      <c r="R500" s="198">
        <v>5150803.8499999996</v>
      </c>
    </row>
    <row r="501" spans="1:18" x14ac:dyDescent="0.3">
      <c r="A501">
        <f t="shared" si="7"/>
        <v>493</v>
      </c>
      <c r="B501" s="195" t="s">
        <v>300</v>
      </c>
      <c r="C501" s="196" t="s">
        <v>301</v>
      </c>
      <c r="D501" s="196" t="s">
        <v>185</v>
      </c>
      <c r="E501" s="196" t="s">
        <v>188</v>
      </c>
      <c r="F501" s="200" t="s">
        <v>413</v>
      </c>
      <c r="G501" s="198">
        <v>5583676</v>
      </c>
      <c r="H501" s="198">
        <v>5583676</v>
      </c>
      <c r="I501" s="198">
        <v>4900286.93</v>
      </c>
      <c r="J501" s="198">
        <v>86500</v>
      </c>
      <c r="K501" s="198">
        <v>115872.65</v>
      </c>
      <c r="L501" s="198">
        <v>84622.92</v>
      </c>
      <c r="M501" s="198">
        <v>0</v>
      </c>
      <c r="N501" s="198">
        <v>44144.92</v>
      </c>
      <c r="O501" s="198">
        <v>40478</v>
      </c>
      <c r="P501" s="198">
        <v>5670176</v>
      </c>
      <c r="Q501" s="198">
        <v>5699548.6500000004</v>
      </c>
      <c r="R501" s="198">
        <v>4984909.8499999996</v>
      </c>
    </row>
    <row r="502" spans="1:18" x14ac:dyDescent="0.3">
      <c r="A502">
        <f t="shared" si="7"/>
        <v>494</v>
      </c>
      <c r="B502" s="195" t="s">
        <v>300</v>
      </c>
      <c r="C502" s="196" t="s">
        <v>301</v>
      </c>
      <c r="D502" s="196" t="s">
        <v>185</v>
      </c>
      <c r="E502" s="201" t="s">
        <v>189</v>
      </c>
      <c r="F502" s="202" t="s">
        <v>190</v>
      </c>
      <c r="G502" s="198">
        <v>4043015</v>
      </c>
      <c r="H502" s="198">
        <v>4043015</v>
      </c>
      <c r="I502" s="198">
        <v>3659427.83</v>
      </c>
      <c r="J502" s="198">
        <v>0</v>
      </c>
      <c r="K502" s="198">
        <v>0</v>
      </c>
      <c r="L502" s="198">
        <v>0</v>
      </c>
      <c r="M502" s="198">
        <v>0</v>
      </c>
      <c r="N502" s="198">
        <v>0</v>
      </c>
      <c r="O502" s="198">
        <v>0</v>
      </c>
      <c r="P502" s="198">
        <v>4043015</v>
      </c>
      <c r="Q502" s="198">
        <v>4043015</v>
      </c>
      <c r="R502" s="198">
        <v>3659427.83</v>
      </c>
    </row>
    <row r="503" spans="1:18" x14ac:dyDescent="0.3">
      <c r="A503">
        <f t="shared" si="7"/>
        <v>495</v>
      </c>
      <c r="B503" s="195" t="s">
        <v>300</v>
      </c>
      <c r="C503" s="196" t="s">
        <v>301</v>
      </c>
      <c r="D503" s="196" t="s">
        <v>185</v>
      </c>
      <c r="E503" s="201" t="s">
        <v>191</v>
      </c>
      <c r="F503" s="202" t="s">
        <v>192</v>
      </c>
      <c r="G503" s="198">
        <v>3261295</v>
      </c>
      <c r="H503" s="198">
        <v>3261295</v>
      </c>
      <c r="I503" s="198">
        <v>2951524.34</v>
      </c>
      <c r="J503" s="198">
        <v>0</v>
      </c>
      <c r="K503" s="198">
        <v>0</v>
      </c>
      <c r="L503" s="198">
        <v>0</v>
      </c>
      <c r="M503" s="198">
        <v>0</v>
      </c>
      <c r="N503" s="198">
        <v>0</v>
      </c>
      <c r="O503" s="198">
        <v>0</v>
      </c>
      <c r="P503" s="198">
        <v>3261295</v>
      </c>
      <c r="Q503" s="198">
        <v>3261295</v>
      </c>
      <c r="R503" s="198">
        <v>2951524.34</v>
      </c>
    </row>
    <row r="504" spans="1:18" x14ac:dyDescent="0.3">
      <c r="A504">
        <f t="shared" si="7"/>
        <v>496</v>
      </c>
      <c r="B504" s="195" t="s">
        <v>300</v>
      </c>
      <c r="C504" s="196" t="s">
        <v>301</v>
      </c>
      <c r="D504" s="196" t="s">
        <v>185</v>
      </c>
      <c r="E504" s="201" t="s">
        <v>193</v>
      </c>
      <c r="F504" s="202" t="s">
        <v>194</v>
      </c>
      <c r="G504" s="198">
        <v>3261295</v>
      </c>
      <c r="H504" s="198">
        <v>3261295</v>
      </c>
      <c r="I504" s="198">
        <v>2951524.34</v>
      </c>
      <c r="J504" s="198">
        <v>0</v>
      </c>
      <c r="K504" s="198">
        <v>0</v>
      </c>
      <c r="L504" s="198">
        <v>0</v>
      </c>
      <c r="M504" s="198">
        <v>0</v>
      </c>
      <c r="N504" s="198">
        <v>0</v>
      </c>
      <c r="O504" s="198">
        <v>0</v>
      </c>
      <c r="P504" s="198">
        <v>3261295</v>
      </c>
      <c r="Q504" s="198">
        <v>3261295</v>
      </c>
      <c r="R504" s="198">
        <v>2951524.34</v>
      </c>
    </row>
    <row r="505" spans="1:18" x14ac:dyDescent="0.3">
      <c r="A505">
        <f t="shared" si="7"/>
        <v>497</v>
      </c>
      <c r="B505" s="195" t="s">
        <v>300</v>
      </c>
      <c r="C505" s="196" t="s">
        <v>301</v>
      </c>
      <c r="D505" s="196" t="s">
        <v>185</v>
      </c>
      <c r="E505" s="196" t="s">
        <v>195</v>
      </c>
      <c r="F505" s="200" t="s">
        <v>196</v>
      </c>
      <c r="G505" s="198">
        <v>781720</v>
      </c>
      <c r="H505" s="198">
        <v>781720</v>
      </c>
      <c r="I505" s="198">
        <v>707903.49</v>
      </c>
      <c r="J505" s="198">
        <v>0</v>
      </c>
      <c r="K505" s="198">
        <v>0</v>
      </c>
      <c r="L505" s="198">
        <v>0</v>
      </c>
      <c r="M505" s="198">
        <v>0</v>
      </c>
      <c r="N505" s="198">
        <v>0</v>
      </c>
      <c r="O505" s="198">
        <v>0</v>
      </c>
      <c r="P505" s="198">
        <v>781720</v>
      </c>
      <c r="Q505" s="198">
        <v>781720</v>
      </c>
      <c r="R505" s="198">
        <v>707903.49</v>
      </c>
    </row>
    <row r="506" spans="1:18" x14ac:dyDescent="0.3">
      <c r="A506">
        <f t="shared" si="7"/>
        <v>498</v>
      </c>
      <c r="B506" s="195" t="s">
        <v>300</v>
      </c>
      <c r="C506" s="196" t="s">
        <v>301</v>
      </c>
      <c r="D506" s="196" t="s">
        <v>185</v>
      </c>
      <c r="E506" s="201" t="s">
        <v>197</v>
      </c>
      <c r="F506" s="202" t="s">
        <v>198</v>
      </c>
      <c r="G506" s="198">
        <v>1540611</v>
      </c>
      <c r="H506" s="198">
        <v>1540611</v>
      </c>
      <c r="I506" s="198">
        <v>1240859.1000000001</v>
      </c>
      <c r="J506" s="198">
        <v>86500</v>
      </c>
      <c r="K506" s="198">
        <v>115872.65</v>
      </c>
      <c r="L506" s="198">
        <v>84622.92</v>
      </c>
      <c r="M506" s="198">
        <v>0</v>
      </c>
      <c r="N506" s="198">
        <v>44144.92</v>
      </c>
      <c r="O506" s="198">
        <v>40478</v>
      </c>
      <c r="P506" s="198">
        <v>1627111</v>
      </c>
      <c r="Q506" s="198">
        <v>1656483.65</v>
      </c>
      <c r="R506" s="198">
        <v>1325482.02</v>
      </c>
    </row>
    <row r="507" spans="1:18" x14ac:dyDescent="0.3">
      <c r="A507">
        <f t="shared" si="7"/>
        <v>499</v>
      </c>
      <c r="B507" s="195" t="s">
        <v>300</v>
      </c>
      <c r="C507" s="196" t="s">
        <v>301</v>
      </c>
      <c r="D507" s="196" t="s">
        <v>185</v>
      </c>
      <c r="E507" s="201" t="s">
        <v>199</v>
      </c>
      <c r="F507" s="202" t="s">
        <v>200</v>
      </c>
      <c r="G507" s="198">
        <v>330580</v>
      </c>
      <c r="H507" s="198">
        <v>330580</v>
      </c>
      <c r="I507" s="198">
        <v>224434.8</v>
      </c>
      <c r="J507" s="198">
        <v>48800</v>
      </c>
      <c r="K507" s="198">
        <v>78472.649999999994</v>
      </c>
      <c r="L507" s="198">
        <v>64143.4</v>
      </c>
      <c r="M507" s="198">
        <v>0</v>
      </c>
      <c r="N507" s="198">
        <v>23665.4</v>
      </c>
      <c r="O507" s="198">
        <v>40478</v>
      </c>
      <c r="P507" s="198">
        <v>379380</v>
      </c>
      <c r="Q507" s="198">
        <v>409052.65</v>
      </c>
      <c r="R507" s="198">
        <v>288578.2</v>
      </c>
    </row>
    <row r="508" spans="1:18" ht="23.4" x14ac:dyDescent="0.3">
      <c r="A508">
        <f t="shared" si="7"/>
        <v>500</v>
      </c>
      <c r="B508" s="195" t="s">
        <v>484</v>
      </c>
      <c r="C508" s="196"/>
      <c r="D508" s="196"/>
      <c r="E508" s="201"/>
      <c r="F508" s="202"/>
      <c r="G508" s="198" t="s">
        <v>185</v>
      </c>
      <c r="H508" s="198" t="s">
        <v>185</v>
      </c>
      <c r="I508" s="198" t="s">
        <v>458</v>
      </c>
      <c r="J508" s="198"/>
      <c r="K508" s="198" t="s">
        <v>185</v>
      </c>
      <c r="L508" s="198" t="s">
        <v>185</v>
      </c>
      <c r="M508" s="198" t="s">
        <v>185</v>
      </c>
      <c r="N508" s="198" t="s">
        <v>185</v>
      </c>
      <c r="O508" s="198" t="s">
        <v>185</v>
      </c>
      <c r="P508" s="198" t="s">
        <v>185</v>
      </c>
      <c r="Q508" s="198" t="s">
        <v>470</v>
      </c>
      <c r="R508" s="198"/>
    </row>
    <row r="509" spans="1:18" x14ac:dyDescent="0.3">
      <c r="A509">
        <f t="shared" si="7"/>
        <v>501</v>
      </c>
      <c r="B509" s="195" t="s">
        <v>406</v>
      </c>
      <c r="C509" s="196" t="s">
        <v>407</v>
      </c>
      <c r="D509" s="196">
        <v>3</v>
      </c>
      <c r="E509" s="201">
        <v>4</v>
      </c>
      <c r="F509" s="202">
        <v>5</v>
      </c>
      <c r="G509" s="198">
        <v>6</v>
      </c>
      <c r="H509" s="198">
        <v>7</v>
      </c>
      <c r="I509" s="198">
        <v>8</v>
      </c>
      <c r="J509" s="198">
        <v>9</v>
      </c>
      <c r="K509" s="198">
        <v>10</v>
      </c>
      <c r="L509" s="198">
        <v>11</v>
      </c>
      <c r="M509" s="198">
        <v>12</v>
      </c>
      <c r="N509" s="198" t="s">
        <v>408</v>
      </c>
      <c r="O509" s="198" t="s">
        <v>409</v>
      </c>
      <c r="P509" s="198" t="s">
        <v>410</v>
      </c>
      <c r="Q509" s="198" t="s">
        <v>411</v>
      </c>
      <c r="R509" s="198" t="s">
        <v>412</v>
      </c>
    </row>
    <row r="510" spans="1:18" x14ac:dyDescent="0.3">
      <c r="A510">
        <f t="shared" si="7"/>
        <v>502</v>
      </c>
      <c r="B510" s="195" t="s">
        <v>300</v>
      </c>
      <c r="C510" s="196" t="s">
        <v>301</v>
      </c>
      <c r="D510" s="196" t="s">
        <v>185</v>
      </c>
      <c r="E510" s="201" t="s">
        <v>241</v>
      </c>
      <c r="F510" s="202" t="s">
        <v>242</v>
      </c>
      <c r="G510" s="198">
        <v>1500</v>
      </c>
      <c r="H510" s="198">
        <v>1500</v>
      </c>
      <c r="I510" s="198">
        <v>0</v>
      </c>
      <c r="J510" s="198">
        <v>0</v>
      </c>
      <c r="K510" s="198">
        <v>0</v>
      </c>
      <c r="L510" s="198">
        <v>0</v>
      </c>
      <c r="M510" s="198">
        <v>0</v>
      </c>
      <c r="N510" s="198">
        <v>0</v>
      </c>
      <c r="O510" s="198">
        <v>0</v>
      </c>
      <c r="P510" s="198">
        <v>1500</v>
      </c>
      <c r="Q510" s="198">
        <v>1500</v>
      </c>
      <c r="R510" s="198">
        <v>0</v>
      </c>
    </row>
    <row r="511" spans="1:18" x14ac:dyDescent="0.3">
      <c r="A511">
        <f t="shared" si="7"/>
        <v>503</v>
      </c>
      <c r="B511" s="195" t="s">
        <v>300</v>
      </c>
      <c r="C511" s="196" t="s">
        <v>301</v>
      </c>
      <c r="D511" s="196" t="s">
        <v>185</v>
      </c>
      <c r="E511" s="201" t="s">
        <v>201</v>
      </c>
      <c r="F511" s="202" t="s">
        <v>202</v>
      </c>
      <c r="G511" s="198">
        <v>868381</v>
      </c>
      <c r="H511" s="198">
        <v>868381</v>
      </c>
      <c r="I511" s="198">
        <v>766820.37</v>
      </c>
      <c r="J511" s="198">
        <v>25850</v>
      </c>
      <c r="K511" s="198">
        <v>25550</v>
      </c>
      <c r="L511" s="198">
        <v>17649.52</v>
      </c>
      <c r="M511" s="198">
        <v>0</v>
      </c>
      <c r="N511" s="198">
        <v>17649.52</v>
      </c>
      <c r="O511" s="198">
        <v>0</v>
      </c>
      <c r="P511" s="198">
        <v>894231</v>
      </c>
      <c r="Q511" s="198">
        <v>893931</v>
      </c>
      <c r="R511" s="198">
        <v>784469.89</v>
      </c>
    </row>
    <row r="512" spans="1:18" x14ac:dyDescent="0.3">
      <c r="A512">
        <f t="shared" si="7"/>
        <v>504</v>
      </c>
      <c r="B512" s="195" t="s">
        <v>300</v>
      </c>
      <c r="C512" s="196" t="s">
        <v>301</v>
      </c>
      <c r="D512" s="196" t="s">
        <v>185</v>
      </c>
      <c r="E512" s="196" t="s">
        <v>203</v>
      </c>
      <c r="F512" s="197" t="s">
        <v>204</v>
      </c>
      <c r="G512" s="198">
        <v>3600</v>
      </c>
      <c r="H512" s="198">
        <v>3600</v>
      </c>
      <c r="I512" s="198">
        <v>360</v>
      </c>
      <c r="J512" s="198">
        <v>9080</v>
      </c>
      <c r="K512" s="198">
        <v>9080</v>
      </c>
      <c r="L512" s="198">
        <v>540</v>
      </c>
      <c r="M512" s="198">
        <v>0</v>
      </c>
      <c r="N512" s="198">
        <v>540</v>
      </c>
      <c r="O512" s="198">
        <v>0</v>
      </c>
      <c r="P512" s="198">
        <v>12680</v>
      </c>
      <c r="Q512" s="198">
        <v>12680</v>
      </c>
      <c r="R512" s="198">
        <v>900</v>
      </c>
    </row>
    <row r="513" spans="1:18" x14ac:dyDescent="0.3">
      <c r="A513">
        <f t="shared" si="7"/>
        <v>505</v>
      </c>
      <c r="B513" s="195" t="s">
        <v>300</v>
      </c>
      <c r="C513" s="196" t="s">
        <v>301</v>
      </c>
      <c r="D513" s="196" t="s">
        <v>185</v>
      </c>
      <c r="E513" s="196" t="s">
        <v>205</v>
      </c>
      <c r="F513" s="199" t="s">
        <v>206</v>
      </c>
      <c r="G513" s="198">
        <v>334240</v>
      </c>
      <c r="H513" s="198">
        <v>334240</v>
      </c>
      <c r="I513" s="198">
        <v>247573.93</v>
      </c>
      <c r="J513" s="198">
        <v>0</v>
      </c>
      <c r="K513" s="198">
        <v>0</v>
      </c>
      <c r="L513" s="198">
        <v>0</v>
      </c>
      <c r="M513" s="198">
        <v>0</v>
      </c>
      <c r="N513" s="198">
        <v>0</v>
      </c>
      <c r="O513" s="198">
        <v>0</v>
      </c>
      <c r="P513" s="198">
        <v>334240</v>
      </c>
      <c r="Q513" s="198">
        <v>334240</v>
      </c>
      <c r="R513" s="198">
        <v>247573.93</v>
      </c>
    </row>
    <row r="514" spans="1:18" x14ac:dyDescent="0.3">
      <c r="A514">
        <f t="shared" si="7"/>
        <v>506</v>
      </c>
      <c r="B514" s="195" t="s">
        <v>300</v>
      </c>
      <c r="C514" s="196" t="s">
        <v>301</v>
      </c>
      <c r="D514" s="196" t="s">
        <v>185</v>
      </c>
      <c r="E514" s="196" t="s">
        <v>207</v>
      </c>
      <c r="F514" s="200" t="s">
        <v>208</v>
      </c>
      <c r="G514" s="198">
        <v>61570</v>
      </c>
      <c r="H514" s="198">
        <v>61570</v>
      </c>
      <c r="I514" s="198">
        <v>57102.99</v>
      </c>
      <c r="J514" s="198">
        <v>0</v>
      </c>
      <c r="K514" s="198">
        <v>0</v>
      </c>
      <c r="L514" s="198">
        <v>0</v>
      </c>
      <c r="M514" s="198">
        <v>0</v>
      </c>
      <c r="N514" s="198">
        <v>0</v>
      </c>
      <c r="O514" s="198">
        <v>0</v>
      </c>
      <c r="P514" s="198">
        <v>61570</v>
      </c>
      <c r="Q514" s="198">
        <v>61570</v>
      </c>
      <c r="R514" s="198">
        <v>57102.99</v>
      </c>
    </row>
    <row r="515" spans="1:18" x14ac:dyDescent="0.3">
      <c r="A515">
        <f t="shared" si="7"/>
        <v>507</v>
      </c>
      <c r="B515" s="195" t="s">
        <v>300</v>
      </c>
      <c r="C515" s="196" t="s">
        <v>301</v>
      </c>
      <c r="D515" s="196" t="s">
        <v>185</v>
      </c>
      <c r="E515" s="201" t="s">
        <v>209</v>
      </c>
      <c r="F515" s="202" t="s">
        <v>210</v>
      </c>
      <c r="G515" s="198">
        <v>5250</v>
      </c>
      <c r="H515" s="198">
        <v>5250</v>
      </c>
      <c r="I515" s="198">
        <v>3267.56</v>
      </c>
      <c r="J515" s="198">
        <v>0</v>
      </c>
      <c r="K515" s="198">
        <v>0</v>
      </c>
      <c r="L515" s="198">
        <v>0</v>
      </c>
      <c r="M515" s="198">
        <v>0</v>
      </c>
      <c r="N515" s="198">
        <v>0</v>
      </c>
      <c r="O515" s="198">
        <v>0</v>
      </c>
      <c r="P515" s="198">
        <v>5250</v>
      </c>
      <c r="Q515" s="198">
        <v>5250</v>
      </c>
      <c r="R515" s="198">
        <v>3267.56</v>
      </c>
    </row>
    <row r="516" spans="1:18" x14ac:dyDescent="0.3">
      <c r="A516">
        <f t="shared" si="7"/>
        <v>508</v>
      </c>
      <c r="B516" s="195" t="s">
        <v>300</v>
      </c>
      <c r="C516" s="196" t="s">
        <v>301</v>
      </c>
      <c r="D516" s="196" t="s">
        <v>185</v>
      </c>
      <c r="E516" s="201" t="s">
        <v>211</v>
      </c>
      <c r="F516" s="202" t="s">
        <v>212</v>
      </c>
      <c r="G516" s="198">
        <v>179520</v>
      </c>
      <c r="H516" s="198">
        <v>179520</v>
      </c>
      <c r="I516" s="198">
        <v>137047.39000000001</v>
      </c>
      <c r="J516" s="198">
        <v>0</v>
      </c>
      <c r="K516" s="198">
        <v>0</v>
      </c>
      <c r="L516" s="198">
        <v>0</v>
      </c>
      <c r="M516" s="198">
        <v>0</v>
      </c>
      <c r="N516" s="198">
        <v>0</v>
      </c>
      <c r="O516" s="198">
        <v>0</v>
      </c>
      <c r="P516" s="198">
        <v>179520</v>
      </c>
      <c r="Q516" s="198">
        <v>179520</v>
      </c>
      <c r="R516" s="198">
        <v>137047.39000000001</v>
      </c>
    </row>
    <row r="517" spans="1:18" ht="15.6" x14ac:dyDescent="0.3">
      <c r="A517">
        <f t="shared" si="7"/>
        <v>509</v>
      </c>
      <c r="B517" s="195" t="s">
        <v>300</v>
      </c>
      <c r="C517" s="196" t="s">
        <v>301</v>
      </c>
      <c r="D517" s="196" t="s">
        <v>185</v>
      </c>
      <c r="E517" s="196" t="s">
        <v>215</v>
      </c>
      <c r="F517" s="200" t="s">
        <v>216</v>
      </c>
      <c r="G517" s="198">
        <v>87900</v>
      </c>
      <c r="H517" s="198">
        <v>87900</v>
      </c>
      <c r="I517" s="198">
        <v>50155.99</v>
      </c>
      <c r="J517" s="198">
        <v>0</v>
      </c>
      <c r="K517" s="198">
        <v>0</v>
      </c>
      <c r="L517" s="198">
        <v>0</v>
      </c>
      <c r="M517" s="198">
        <v>0</v>
      </c>
      <c r="N517" s="198">
        <v>0</v>
      </c>
      <c r="O517" s="198">
        <v>0</v>
      </c>
      <c r="P517" s="198">
        <v>87900</v>
      </c>
      <c r="Q517" s="198">
        <v>87900</v>
      </c>
      <c r="R517" s="198">
        <v>50155.99</v>
      </c>
    </row>
    <row r="518" spans="1:18" ht="15.6" x14ac:dyDescent="0.3">
      <c r="A518">
        <f t="shared" si="7"/>
        <v>510</v>
      </c>
      <c r="B518" s="195" t="s">
        <v>300</v>
      </c>
      <c r="C518" s="196" t="s">
        <v>301</v>
      </c>
      <c r="D518" s="196" t="s">
        <v>185</v>
      </c>
      <c r="E518" s="201" t="s">
        <v>217</v>
      </c>
      <c r="F518" s="202" t="s">
        <v>218</v>
      </c>
      <c r="G518" s="198">
        <v>2310</v>
      </c>
      <c r="H518" s="198">
        <v>2310</v>
      </c>
      <c r="I518" s="198">
        <v>1670</v>
      </c>
      <c r="J518" s="198">
        <v>2770</v>
      </c>
      <c r="K518" s="198">
        <v>2770</v>
      </c>
      <c r="L518" s="198">
        <v>2290</v>
      </c>
      <c r="M518" s="198">
        <v>0</v>
      </c>
      <c r="N518" s="198">
        <v>2290</v>
      </c>
      <c r="O518" s="198">
        <v>0</v>
      </c>
      <c r="P518" s="198">
        <v>5080</v>
      </c>
      <c r="Q518" s="198">
        <v>5080</v>
      </c>
      <c r="R518" s="198">
        <v>3960</v>
      </c>
    </row>
    <row r="519" spans="1:18" ht="23.4" x14ac:dyDescent="0.3">
      <c r="A519">
        <f t="shared" si="7"/>
        <v>511</v>
      </c>
      <c r="B519" s="195" t="s">
        <v>300</v>
      </c>
      <c r="C519" s="196" t="s">
        <v>301</v>
      </c>
      <c r="D519" s="196" t="s">
        <v>185</v>
      </c>
      <c r="E519" s="196" t="s">
        <v>219</v>
      </c>
      <c r="F519" s="197" t="s">
        <v>220</v>
      </c>
      <c r="G519" s="198">
        <v>2310</v>
      </c>
      <c r="H519" s="198">
        <v>2310</v>
      </c>
      <c r="I519" s="198">
        <v>1670</v>
      </c>
      <c r="J519" s="198">
        <v>2770</v>
      </c>
      <c r="K519" s="198">
        <v>2770</v>
      </c>
      <c r="L519" s="198">
        <v>2290</v>
      </c>
      <c r="M519" s="198">
        <v>0</v>
      </c>
      <c r="N519" s="198">
        <v>2290</v>
      </c>
      <c r="O519" s="198">
        <v>0</v>
      </c>
      <c r="P519" s="198">
        <v>5080</v>
      </c>
      <c r="Q519" s="198">
        <v>5080</v>
      </c>
      <c r="R519" s="198">
        <v>3960</v>
      </c>
    </row>
    <row r="520" spans="1:18" x14ac:dyDescent="0.3">
      <c r="A520">
        <f t="shared" si="7"/>
        <v>512</v>
      </c>
      <c r="B520" s="195" t="s">
        <v>300</v>
      </c>
      <c r="C520" s="196" t="s">
        <v>301</v>
      </c>
      <c r="D520" s="196" t="s">
        <v>185</v>
      </c>
      <c r="E520" s="196" t="s">
        <v>225</v>
      </c>
      <c r="F520" s="199" t="s">
        <v>226</v>
      </c>
      <c r="G520" s="198">
        <v>50</v>
      </c>
      <c r="H520" s="198">
        <v>50</v>
      </c>
      <c r="I520" s="198">
        <v>0</v>
      </c>
      <c r="J520" s="198">
        <v>0</v>
      </c>
      <c r="K520" s="198">
        <v>0</v>
      </c>
      <c r="L520" s="198">
        <v>0</v>
      </c>
      <c r="M520" s="198">
        <v>0</v>
      </c>
      <c r="N520" s="198">
        <v>0</v>
      </c>
      <c r="O520" s="198">
        <v>0</v>
      </c>
      <c r="P520" s="198">
        <v>50</v>
      </c>
      <c r="Q520" s="198">
        <v>50</v>
      </c>
      <c r="R520" s="198">
        <v>0</v>
      </c>
    </row>
    <row r="521" spans="1:18" x14ac:dyDescent="0.3">
      <c r="A521">
        <f t="shared" si="7"/>
        <v>513</v>
      </c>
      <c r="B521" s="195" t="s">
        <v>300</v>
      </c>
      <c r="C521" s="196" t="s">
        <v>301</v>
      </c>
      <c r="D521" s="196" t="s">
        <v>185</v>
      </c>
      <c r="E521" s="196" t="s">
        <v>227</v>
      </c>
      <c r="F521" s="200" t="s">
        <v>414</v>
      </c>
      <c r="G521" s="198">
        <v>0</v>
      </c>
      <c r="H521" s="198">
        <v>0</v>
      </c>
      <c r="I521" s="198">
        <v>0</v>
      </c>
      <c r="J521" s="198">
        <v>208298</v>
      </c>
      <c r="K521" s="198">
        <v>208298</v>
      </c>
      <c r="L521" s="198">
        <v>165894</v>
      </c>
      <c r="M521" s="198">
        <v>165894</v>
      </c>
      <c r="N521" s="198">
        <v>0</v>
      </c>
      <c r="O521" s="198">
        <v>0</v>
      </c>
      <c r="P521" s="198">
        <v>208298</v>
      </c>
      <c r="Q521" s="198">
        <v>208298</v>
      </c>
      <c r="R521" s="198">
        <v>165894</v>
      </c>
    </row>
    <row r="522" spans="1:18" x14ac:dyDescent="0.3">
      <c r="A522">
        <f t="shared" ref="A522:A585" si="8">A521+1</f>
        <v>514</v>
      </c>
      <c r="B522" s="195" t="s">
        <v>300</v>
      </c>
      <c r="C522" s="196" t="s">
        <v>301</v>
      </c>
      <c r="D522" s="196" t="s">
        <v>185</v>
      </c>
      <c r="E522" s="201" t="s">
        <v>228</v>
      </c>
      <c r="F522" s="202" t="s">
        <v>229</v>
      </c>
      <c r="G522" s="198">
        <v>0</v>
      </c>
      <c r="H522" s="198">
        <v>0</v>
      </c>
      <c r="I522" s="198">
        <v>0</v>
      </c>
      <c r="J522" s="198">
        <v>208298</v>
      </c>
      <c r="K522" s="198">
        <v>208298</v>
      </c>
      <c r="L522" s="198">
        <v>165894</v>
      </c>
      <c r="M522" s="198">
        <v>165894</v>
      </c>
      <c r="N522" s="198">
        <v>0</v>
      </c>
      <c r="O522" s="198">
        <v>0</v>
      </c>
      <c r="P522" s="198">
        <v>208298</v>
      </c>
      <c r="Q522" s="198">
        <v>208298</v>
      </c>
      <c r="R522" s="198">
        <v>165894</v>
      </c>
    </row>
    <row r="523" spans="1:18" ht="15.6" x14ac:dyDescent="0.3">
      <c r="A523">
        <f t="shared" si="8"/>
        <v>515</v>
      </c>
      <c r="B523" s="195" t="s">
        <v>300</v>
      </c>
      <c r="C523" s="196" t="s">
        <v>301</v>
      </c>
      <c r="D523" s="196" t="s">
        <v>185</v>
      </c>
      <c r="E523" s="201" t="s">
        <v>230</v>
      </c>
      <c r="F523" s="202" t="s">
        <v>231</v>
      </c>
      <c r="G523" s="198">
        <v>0</v>
      </c>
      <c r="H523" s="198">
        <v>0</v>
      </c>
      <c r="I523" s="198">
        <v>0</v>
      </c>
      <c r="J523" s="198">
        <v>208298</v>
      </c>
      <c r="K523" s="198">
        <v>208298</v>
      </c>
      <c r="L523" s="198">
        <v>165894</v>
      </c>
      <c r="M523" s="198">
        <v>165894</v>
      </c>
      <c r="N523" s="198">
        <v>0</v>
      </c>
      <c r="O523" s="198">
        <v>0</v>
      </c>
      <c r="P523" s="198">
        <v>208298</v>
      </c>
      <c r="Q523" s="198">
        <v>208298</v>
      </c>
      <c r="R523" s="198">
        <v>165894</v>
      </c>
    </row>
    <row r="524" spans="1:18" ht="15.6" x14ac:dyDescent="0.3">
      <c r="A524">
        <f t="shared" si="8"/>
        <v>516</v>
      </c>
      <c r="B524" s="195" t="s">
        <v>185</v>
      </c>
      <c r="C524" s="196" t="s">
        <v>302</v>
      </c>
      <c r="D524" s="196" t="s">
        <v>185</v>
      </c>
      <c r="E524" s="196" t="s">
        <v>187</v>
      </c>
      <c r="F524" s="197" t="s">
        <v>303</v>
      </c>
      <c r="G524" s="198">
        <v>376995</v>
      </c>
      <c r="H524" s="198">
        <v>376995</v>
      </c>
      <c r="I524" s="198">
        <v>368654.93</v>
      </c>
      <c r="J524" s="198">
        <v>0</v>
      </c>
      <c r="K524" s="198">
        <v>0</v>
      </c>
      <c r="L524" s="198">
        <v>0</v>
      </c>
      <c r="M524" s="198">
        <v>0</v>
      </c>
      <c r="N524" s="198">
        <v>0</v>
      </c>
      <c r="O524" s="198">
        <v>0</v>
      </c>
      <c r="P524" s="198">
        <v>376995</v>
      </c>
      <c r="Q524" s="198">
        <v>376995</v>
      </c>
      <c r="R524" s="198">
        <v>368654.93</v>
      </c>
    </row>
    <row r="525" spans="1:18" x14ac:dyDescent="0.3">
      <c r="A525">
        <f t="shared" si="8"/>
        <v>517</v>
      </c>
      <c r="B525" s="195" t="s">
        <v>185</v>
      </c>
      <c r="C525" s="196" t="s">
        <v>302</v>
      </c>
      <c r="D525" s="196" t="s">
        <v>185</v>
      </c>
      <c r="E525" s="196" t="s">
        <v>188</v>
      </c>
      <c r="F525" s="199" t="s">
        <v>413</v>
      </c>
      <c r="G525" s="198">
        <v>376995</v>
      </c>
      <c r="H525" s="198">
        <v>376995</v>
      </c>
      <c r="I525" s="198">
        <v>368654.93</v>
      </c>
      <c r="J525" s="198">
        <v>0</v>
      </c>
      <c r="K525" s="198">
        <v>0</v>
      </c>
      <c r="L525" s="198">
        <v>0</v>
      </c>
      <c r="M525" s="198">
        <v>0</v>
      </c>
      <c r="N525" s="198">
        <v>0</v>
      </c>
      <c r="O525" s="198">
        <v>0</v>
      </c>
      <c r="P525" s="198">
        <v>376995</v>
      </c>
      <c r="Q525" s="198">
        <v>376995</v>
      </c>
      <c r="R525" s="198">
        <v>368654.93</v>
      </c>
    </row>
    <row r="526" spans="1:18" x14ac:dyDescent="0.3">
      <c r="A526">
        <f t="shared" si="8"/>
        <v>518</v>
      </c>
      <c r="B526" s="195" t="s">
        <v>185</v>
      </c>
      <c r="C526" s="196" t="s">
        <v>302</v>
      </c>
      <c r="D526" s="196" t="s">
        <v>185</v>
      </c>
      <c r="E526" s="196" t="s">
        <v>189</v>
      </c>
      <c r="F526" s="200" t="s">
        <v>190</v>
      </c>
      <c r="G526" s="198">
        <v>356895</v>
      </c>
      <c r="H526" s="198">
        <v>356895</v>
      </c>
      <c r="I526" s="198">
        <v>356883.75</v>
      </c>
      <c r="J526" s="198">
        <v>0</v>
      </c>
      <c r="K526" s="198">
        <v>0</v>
      </c>
      <c r="L526" s="198">
        <v>0</v>
      </c>
      <c r="M526" s="198">
        <v>0</v>
      </c>
      <c r="N526" s="198">
        <v>0</v>
      </c>
      <c r="O526" s="198">
        <v>0</v>
      </c>
      <c r="P526" s="198">
        <v>356895</v>
      </c>
      <c r="Q526" s="198">
        <v>356895</v>
      </c>
      <c r="R526" s="198">
        <v>356883.75</v>
      </c>
    </row>
    <row r="527" spans="1:18" x14ac:dyDescent="0.3">
      <c r="A527">
        <f t="shared" si="8"/>
        <v>519</v>
      </c>
      <c r="B527" s="195" t="s">
        <v>185</v>
      </c>
      <c r="C527" s="196" t="s">
        <v>302</v>
      </c>
      <c r="D527" s="196" t="s">
        <v>185</v>
      </c>
      <c r="E527" s="201" t="s">
        <v>191</v>
      </c>
      <c r="F527" s="202" t="s">
        <v>192</v>
      </c>
      <c r="G527" s="198">
        <v>291625</v>
      </c>
      <c r="H527" s="198">
        <v>291625</v>
      </c>
      <c r="I527" s="198">
        <v>291617.37</v>
      </c>
      <c r="J527" s="198">
        <v>0</v>
      </c>
      <c r="K527" s="198">
        <v>0</v>
      </c>
      <c r="L527" s="198">
        <v>0</v>
      </c>
      <c r="M527" s="198">
        <v>0</v>
      </c>
      <c r="N527" s="198">
        <v>0</v>
      </c>
      <c r="O527" s="198">
        <v>0</v>
      </c>
      <c r="P527" s="198">
        <v>291625</v>
      </c>
      <c r="Q527" s="198">
        <v>291625</v>
      </c>
      <c r="R527" s="198">
        <v>291617.37</v>
      </c>
    </row>
    <row r="528" spans="1:18" x14ac:dyDescent="0.3">
      <c r="A528">
        <f t="shared" si="8"/>
        <v>520</v>
      </c>
      <c r="B528" s="195" t="s">
        <v>185</v>
      </c>
      <c r="C528" s="196" t="s">
        <v>302</v>
      </c>
      <c r="D528" s="196" t="s">
        <v>185</v>
      </c>
      <c r="E528" s="201" t="s">
        <v>193</v>
      </c>
      <c r="F528" s="202" t="s">
        <v>194</v>
      </c>
      <c r="G528" s="198">
        <v>291625</v>
      </c>
      <c r="H528" s="198">
        <v>291625</v>
      </c>
      <c r="I528" s="198">
        <v>291617.37</v>
      </c>
      <c r="J528" s="198">
        <v>0</v>
      </c>
      <c r="K528" s="198">
        <v>0</v>
      </c>
      <c r="L528" s="198">
        <v>0</v>
      </c>
      <c r="M528" s="198">
        <v>0</v>
      </c>
      <c r="N528" s="198">
        <v>0</v>
      </c>
      <c r="O528" s="198">
        <v>0</v>
      </c>
      <c r="P528" s="198">
        <v>291625</v>
      </c>
      <c r="Q528" s="198">
        <v>291625</v>
      </c>
      <c r="R528" s="198">
        <v>291617.37</v>
      </c>
    </row>
    <row r="529" spans="1:18" x14ac:dyDescent="0.3">
      <c r="A529">
        <f t="shared" si="8"/>
        <v>521</v>
      </c>
      <c r="B529" s="195" t="s">
        <v>185</v>
      </c>
      <c r="C529" s="196" t="s">
        <v>302</v>
      </c>
      <c r="D529" s="196" t="s">
        <v>185</v>
      </c>
      <c r="E529" s="196" t="s">
        <v>195</v>
      </c>
      <c r="F529" s="197" t="s">
        <v>196</v>
      </c>
      <c r="G529" s="198">
        <v>65270</v>
      </c>
      <c r="H529" s="198">
        <v>65270</v>
      </c>
      <c r="I529" s="198">
        <v>65266.38</v>
      </c>
      <c r="J529" s="198">
        <v>0</v>
      </c>
      <c r="K529" s="198">
        <v>0</v>
      </c>
      <c r="L529" s="198">
        <v>0</v>
      </c>
      <c r="M529" s="198">
        <v>0</v>
      </c>
      <c r="N529" s="198">
        <v>0</v>
      </c>
      <c r="O529" s="198">
        <v>0</v>
      </c>
      <c r="P529" s="198">
        <v>65270</v>
      </c>
      <c r="Q529" s="198">
        <v>65270</v>
      </c>
      <c r="R529" s="198">
        <v>65266.38</v>
      </c>
    </row>
    <row r="530" spans="1:18" x14ac:dyDescent="0.3">
      <c r="A530">
        <f t="shared" si="8"/>
        <v>522</v>
      </c>
      <c r="B530" s="195" t="s">
        <v>185</v>
      </c>
      <c r="C530" s="196" t="s">
        <v>302</v>
      </c>
      <c r="D530" s="196" t="s">
        <v>185</v>
      </c>
      <c r="E530" s="196" t="s">
        <v>197</v>
      </c>
      <c r="F530" s="199" t="s">
        <v>198</v>
      </c>
      <c r="G530" s="198">
        <v>20100</v>
      </c>
      <c r="H530" s="198">
        <v>20100</v>
      </c>
      <c r="I530" s="198">
        <v>11771.18</v>
      </c>
      <c r="J530" s="198">
        <v>0</v>
      </c>
      <c r="K530" s="198">
        <v>0</v>
      </c>
      <c r="L530" s="198">
        <v>0</v>
      </c>
      <c r="M530" s="198">
        <v>0</v>
      </c>
      <c r="N530" s="198">
        <v>0</v>
      </c>
      <c r="O530" s="198">
        <v>0</v>
      </c>
      <c r="P530" s="198">
        <v>20100</v>
      </c>
      <c r="Q530" s="198">
        <v>20100</v>
      </c>
      <c r="R530" s="198">
        <v>11771.18</v>
      </c>
    </row>
    <row r="531" spans="1:18" x14ac:dyDescent="0.3">
      <c r="A531">
        <f t="shared" si="8"/>
        <v>523</v>
      </c>
      <c r="B531" s="195" t="s">
        <v>185</v>
      </c>
      <c r="C531" s="196" t="s">
        <v>302</v>
      </c>
      <c r="D531" s="196" t="s">
        <v>185</v>
      </c>
      <c r="E531" s="196" t="s">
        <v>199</v>
      </c>
      <c r="F531" s="200" t="s">
        <v>200</v>
      </c>
      <c r="G531" s="198">
        <v>2950</v>
      </c>
      <c r="H531" s="198">
        <v>2950</v>
      </c>
      <c r="I531" s="198">
        <v>2032.6</v>
      </c>
      <c r="J531" s="198">
        <v>0</v>
      </c>
      <c r="K531" s="198">
        <v>0</v>
      </c>
      <c r="L531" s="198">
        <v>0</v>
      </c>
      <c r="M531" s="198">
        <v>0</v>
      </c>
      <c r="N531" s="198">
        <v>0</v>
      </c>
      <c r="O531" s="198">
        <v>0</v>
      </c>
      <c r="P531" s="198">
        <v>2950</v>
      </c>
      <c r="Q531" s="198">
        <v>2950</v>
      </c>
      <c r="R531" s="198">
        <v>2032.6</v>
      </c>
    </row>
    <row r="532" spans="1:18" x14ac:dyDescent="0.3">
      <c r="A532">
        <f t="shared" si="8"/>
        <v>524</v>
      </c>
      <c r="B532" s="195" t="s">
        <v>185</v>
      </c>
      <c r="C532" s="196" t="s">
        <v>302</v>
      </c>
      <c r="D532" s="196" t="s">
        <v>185</v>
      </c>
      <c r="E532" s="201" t="s">
        <v>201</v>
      </c>
      <c r="F532" s="202" t="s">
        <v>202</v>
      </c>
      <c r="G532" s="198">
        <v>5720</v>
      </c>
      <c r="H532" s="198">
        <v>5720</v>
      </c>
      <c r="I532" s="198">
        <v>3608.75</v>
      </c>
      <c r="J532" s="198">
        <v>0</v>
      </c>
      <c r="K532" s="198">
        <v>0</v>
      </c>
      <c r="L532" s="198">
        <v>0</v>
      </c>
      <c r="M532" s="198">
        <v>0</v>
      </c>
      <c r="N532" s="198">
        <v>0</v>
      </c>
      <c r="O532" s="198">
        <v>0</v>
      </c>
      <c r="P532" s="198">
        <v>5720</v>
      </c>
      <c r="Q532" s="198">
        <v>5720</v>
      </c>
      <c r="R532" s="198">
        <v>3608.75</v>
      </c>
    </row>
    <row r="533" spans="1:18" x14ac:dyDescent="0.3">
      <c r="A533">
        <f t="shared" si="8"/>
        <v>525</v>
      </c>
      <c r="B533" s="195" t="s">
        <v>185</v>
      </c>
      <c r="C533" s="196" t="s">
        <v>302</v>
      </c>
      <c r="D533" s="196" t="s">
        <v>185</v>
      </c>
      <c r="E533" s="201" t="s">
        <v>205</v>
      </c>
      <c r="F533" s="202" t="s">
        <v>206</v>
      </c>
      <c r="G533" s="198">
        <v>11430</v>
      </c>
      <c r="H533" s="198">
        <v>11430</v>
      </c>
      <c r="I533" s="198">
        <v>6129.83</v>
      </c>
      <c r="J533" s="198">
        <v>0</v>
      </c>
      <c r="K533" s="198">
        <v>0</v>
      </c>
      <c r="L533" s="198">
        <v>0</v>
      </c>
      <c r="M533" s="198">
        <v>0</v>
      </c>
      <c r="N533" s="198">
        <v>0</v>
      </c>
      <c r="O533" s="198">
        <v>0</v>
      </c>
      <c r="P533" s="198">
        <v>11430</v>
      </c>
      <c r="Q533" s="198">
        <v>11430</v>
      </c>
      <c r="R533" s="198">
        <v>6129.83</v>
      </c>
    </row>
    <row r="534" spans="1:18" x14ac:dyDescent="0.3">
      <c r="A534">
        <f t="shared" si="8"/>
        <v>526</v>
      </c>
      <c r="B534" s="195" t="s">
        <v>185</v>
      </c>
      <c r="C534" s="196" t="s">
        <v>302</v>
      </c>
      <c r="D534" s="196" t="s">
        <v>185</v>
      </c>
      <c r="E534" s="196" t="s">
        <v>207</v>
      </c>
      <c r="F534" s="197" t="s">
        <v>208</v>
      </c>
      <c r="G534" s="198">
        <v>7570</v>
      </c>
      <c r="H534" s="198">
        <v>7570</v>
      </c>
      <c r="I534" s="198">
        <v>3172.99</v>
      </c>
      <c r="J534" s="198">
        <v>0</v>
      </c>
      <c r="K534" s="198">
        <v>0</v>
      </c>
      <c r="L534" s="198">
        <v>0</v>
      </c>
      <c r="M534" s="198">
        <v>0</v>
      </c>
      <c r="N534" s="198">
        <v>0</v>
      </c>
      <c r="O534" s="198">
        <v>0</v>
      </c>
      <c r="P534" s="198">
        <v>7570</v>
      </c>
      <c r="Q534" s="198">
        <v>7570</v>
      </c>
      <c r="R534" s="198">
        <v>3172.99</v>
      </c>
    </row>
    <row r="535" spans="1:18" x14ac:dyDescent="0.3">
      <c r="A535">
        <f t="shared" si="8"/>
        <v>527</v>
      </c>
      <c r="B535" s="195" t="s">
        <v>185</v>
      </c>
      <c r="C535" s="196" t="s">
        <v>302</v>
      </c>
      <c r="D535" s="196" t="s">
        <v>185</v>
      </c>
      <c r="E535" s="196" t="s">
        <v>209</v>
      </c>
      <c r="F535" s="199" t="s">
        <v>210</v>
      </c>
      <c r="G535" s="198">
        <v>690</v>
      </c>
      <c r="H535" s="198">
        <v>690</v>
      </c>
      <c r="I535" s="198">
        <v>588.04999999999995</v>
      </c>
      <c r="J535" s="198">
        <v>0</v>
      </c>
      <c r="K535" s="198">
        <v>0</v>
      </c>
      <c r="L535" s="198">
        <v>0</v>
      </c>
      <c r="M535" s="198">
        <v>0</v>
      </c>
      <c r="N535" s="198">
        <v>0</v>
      </c>
      <c r="O535" s="198">
        <v>0</v>
      </c>
      <c r="P535" s="198">
        <v>690</v>
      </c>
      <c r="Q535" s="198">
        <v>690</v>
      </c>
      <c r="R535" s="198">
        <v>588.04999999999995</v>
      </c>
    </row>
    <row r="536" spans="1:18" x14ac:dyDescent="0.3">
      <c r="A536">
        <f t="shared" si="8"/>
        <v>528</v>
      </c>
      <c r="B536" s="195" t="s">
        <v>185</v>
      </c>
      <c r="C536" s="196" t="s">
        <v>302</v>
      </c>
      <c r="D536" s="196" t="s">
        <v>185</v>
      </c>
      <c r="E536" s="196" t="s">
        <v>211</v>
      </c>
      <c r="F536" s="200" t="s">
        <v>212</v>
      </c>
      <c r="G536" s="198">
        <v>3170</v>
      </c>
      <c r="H536" s="198">
        <v>3170</v>
      </c>
      <c r="I536" s="198">
        <v>2368.79</v>
      </c>
      <c r="J536" s="198">
        <v>0</v>
      </c>
      <c r="K536" s="198">
        <v>0</v>
      </c>
      <c r="L536" s="198">
        <v>0</v>
      </c>
      <c r="M536" s="198">
        <v>0</v>
      </c>
      <c r="N536" s="198">
        <v>0</v>
      </c>
      <c r="O536" s="198">
        <v>0</v>
      </c>
      <c r="P536" s="198">
        <v>3170</v>
      </c>
      <c r="Q536" s="198">
        <v>3170</v>
      </c>
      <c r="R536" s="198">
        <v>2368.79</v>
      </c>
    </row>
    <row r="537" spans="1:18" ht="15.6" x14ac:dyDescent="0.3">
      <c r="A537">
        <f t="shared" si="8"/>
        <v>529</v>
      </c>
      <c r="B537" s="195" t="s">
        <v>304</v>
      </c>
      <c r="C537" s="196" t="s">
        <v>305</v>
      </c>
      <c r="D537" s="196" t="s">
        <v>185</v>
      </c>
      <c r="E537" s="201" t="s">
        <v>187</v>
      </c>
      <c r="F537" s="202" t="s">
        <v>49</v>
      </c>
      <c r="G537" s="198">
        <v>376995</v>
      </c>
      <c r="H537" s="198">
        <v>376995</v>
      </c>
      <c r="I537" s="198">
        <v>368654.93</v>
      </c>
      <c r="J537" s="198">
        <v>0</v>
      </c>
      <c r="K537" s="198">
        <v>0</v>
      </c>
      <c r="L537" s="198">
        <v>0</v>
      </c>
      <c r="M537" s="198">
        <v>0</v>
      </c>
      <c r="N537" s="198">
        <v>0</v>
      </c>
      <c r="O537" s="198">
        <v>0</v>
      </c>
      <c r="P537" s="198">
        <v>376995</v>
      </c>
      <c r="Q537" s="198">
        <v>376995</v>
      </c>
      <c r="R537" s="198">
        <v>368654.93</v>
      </c>
    </row>
    <row r="538" spans="1:18" x14ac:dyDescent="0.3">
      <c r="A538">
        <f t="shared" si="8"/>
        <v>530</v>
      </c>
      <c r="B538" s="195" t="s">
        <v>304</v>
      </c>
      <c r="C538" s="196" t="s">
        <v>305</v>
      </c>
      <c r="D538" s="196" t="s">
        <v>185</v>
      </c>
      <c r="E538" s="196" t="s">
        <v>188</v>
      </c>
      <c r="F538" s="197" t="s">
        <v>413</v>
      </c>
      <c r="G538" s="198">
        <v>376995</v>
      </c>
      <c r="H538" s="198">
        <v>376995</v>
      </c>
      <c r="I538" s="198">
        <v>368654.93</v>
      </c>
      <c r="J538" s="198">
        <v>0</v>
      </c>
      <c r="K538" s="198">
        <v>0</v>
      </c>
      <c r="L538" s="198">
        <v>0</v>
      </c>
      <c r="M538" s="198">
        <v>0</v>
      </c>
      <c r="N538" s="198">
        <v>0</v>
      </c>
      <c r="O538" s="198">
        <v>0</v>
      </c>
      <c r="P538" s="198">
        <v>376995</v>
      </c>
      <c r="Q538" s="198">
        <v>376995</v>
      </c>
      <c r="R538" s="198">
        <v>368654.93</v>
      </c>
    </row>
    <row r="539" spans="1:18" x14ac:dyDescent="0.3">
      <c r="A539">
        <f t="shared" si="8"/>
        <v>531</v>
      </c>
      <c r="B539" s="195" t="s">
        <v>304</v>
      </c>
      <c r="C539" s="196" t="s">
        <v>305</v>
      </c>
      <c r="D539" s="196" t="s">
        <v>185</v>
      </c>
      <c r="E539" s="196" t="s">
        <v>189</v>
      </c>
      <c r="F539" s="199" t="s">
        <v>190</v>
      </c>
      <c r="G539" s="198">
        <v>356895</v>
      </c>
      <c r="H539" s="198">
        <v>356895</v>
      </c>
      <c r="I539" s="198">
        <v>356883.75</v>
      </c>
      <c r="J539" s="198">
        <v>0</v>
      </c>
      <c r="K539" s="198">
        <v>0</v>
      </c>
      <c r="L539" s="198">
        <v>0</v>
      </c>
      <c r="M539" s="198">
        <v>0</v>
      </c>
      <c r="N539" s="198">
        <v>0</v>
      </c>
      <c r="O539" s="198">
        <v>0</v>
      </c>
      <c r="P539" s="198">
        <v>356895</v>
      </c>
      <c r="Q539" s="198">
        <v>356895</v>
      </c>
      <c r="R539" s="198">
        <v>356883.75</v>
      </c>
    </row>
    <row r="540" spans="1:18" x14ac:dyDescent="0.3">
      <c r="A540">
        <f t="shared" si="8"/>
        <v>532</v>
      </c>
      <c r="B540" s="195" t="s">
        <v>304</v>
      </c>
      <c r="C540" s="196" t="s">
        <v>305</v>
      </c>
      <c r="D540" s="196" t="s">
        <v>185</v>
      </c>
      <c r="E540" s="196" t="s">
        <v>191</v>
      </c>
      <c r="F540" s="200" t="s">
        <v>192</v>
      </c>
      <c r="G540" s="198">
        <v>291625</v>
      </c>
      <c r="H540" s="198">
        <v>291625</v>
      </c>
      <c r="I540" s="198">
        <v>291617.37</v>
      </c>
      <c r="J540" s="198">
        <v>0</v>
      </c>
      <c r="K540" s="198">
        <v>0</v>
      </c>
      <c r="L540" s="198">
        <v>0</v>
      </c>
      <c r="M540" s="198">
        <v>0</v>
      </c>
      <c r="N540" s="198">
        <v>0</v>
      </c>
      <c r="O540" s="198">
        <v>0</v>
      </c>
      <c r="P540" s="198">
        <v>291625</v>
      </c>
      <c r="Q540" s="198">
        <v>291625</v>
      </c>
      <c r="R540" s="198">
        <v>291617.37</v>
      </c>
    </row>
    <row r="541" spans="1:18" x14ac:dyDescent="0.3">
      <c r="A541">
        <f t="shared" si="8"/>
        <v>533</v>
      </c>
      <c r="B541" s="195" t="s">
        <v>304</v>
      </c>
      <c r="C541" s="196" t="s">
        <v>305</v>
      </c>
      <c r="D541" s="196" t="s">
        <v>185</v>
      </c>
      <c r="E541" s="201" t="s">
        <v>193</v>
      </c>
      <c r="F541" s="202" t="s">
        <v>194</v>
      </c>
      <c r="G541" s="198">
        <v>291625</v>
      </c>
      <c r="H541" s="198">
        <v>291625</v>
      </c>
      <c r="I541" s="198">
        <v>291617.37</v>
      </c>
      <c r="J541" s="198">
        <v>0</v>
      </c>
      <c r="K541" s="198">
        <v>0</v>
      </c>
      <c r="L541" s="198">
        <v>0</v>
      </c>
      <c r="M541" s="198">
        <v>0</v>
      </c>
      <c r="N541" s="198">
        <v>0</v>
      </c>
      <c r="O541" s="198">
        <v>0</v>
      </c>
      <c r="P541" s="198">
        <v>291625</v>
      </c>
      <c r="Q541" s="198">
        <v>291625</v>
      </c>
      <c r="R541" s="198">
        <v>291617.37</v>
      </c>
    </row>
    <row r="542" spans="1:18" x14ac:dyDescent="0.3">
      <c r="A542">
        <f t="shared" si="8"/>
        <v>534</v>
      </c>
      <c r="B542" s="195" t="s">
        <v>304</v>
      </c>
      <c r="C542" s="196" t="s">
        <v>305</v>
      </c>
      <c r="D542" s="196" t="s">
        <v>185</v>
      </c>
      <c r="E542" s="196" t="s">
        <v>195</v>
      </c>
      <c r="F542" s="197" t="s">
        <v>196</v>
      </c>
      <c r="G542" s="198">
        <v>65270</v>
      </c>
      <c r="H542" s="198">
        <v>65270</v>
      </c>
      <c r="I542" s="198">
        <v>65266.38</v>
      </c>
      <c r="J542" s="198">
        <v>0</v>
      </c>
      <c r="K542" s="198">
        <v>0</v>
      </c>
      <c r="L542" s="198">
        <v>0</v>
      </c>
      <c r="M542" s="198">
        <v>0</v>
      </c>
      <c r="N542" s="198">
        <v>0</v>
      </c>
      <c r="O542" s="198">
        <v>0</v>
      </c>
      <c r="P542" s="198">
        <v>65270</v>
      </c>
      <c r="Q542" s="198">
        <v>65270</v>
      </c>
      <c r="R542" s="198">
        <v>65266.38</v>
      </c>
    </row>
    <row r="543" spans="1:18" ht="45" customHeight="1" x14ac:dyDescent="0.3">
      <c r="A543">
        <f t="shared" si="8"/>
        <v>535</v>
      </c>
      <c r="B543" s="195" t="s">
        <v>304</v>
      </c>
      <c r="C543" s="196" t="s">
        <v>305</v>
      </c>
      <c r="D543" s="196" t="s">
        <v>185</v>
      </c>
      <c r="E543" s="196" t="s">
        <v>197</v>
      </c>
      <c r="F543" s="199" t="s">
        <v>198</v>
      </c>
      <c r="G543" s="198">
        <v>20100</v>
      </c>
      <c r="H543" s="198">
        <v>20100</v>
      </c>
      <c r="I543" s="198">
        <v>11771.18</v>
      </c>
      <c r="J543" s="198">
        <v>0</v>
      </c>
      <c r="K543" s="198">
        <v>0</v>
      </c>
      <c r="L543" s="198">
        <v>0</v>
      </c>
      <c r="M543" s="198">
        <v>0</v>
      </c>
      <c r="N543" s="198">
        <v>0</v>
      </c>
      <c r="O543" s="198">
        <v>0</v>
      </c>
      <c r="P543" s="198">
        <v>20100</v>
      </c>
      <c r="Q543" s="198">
        <v>20100</v>
      </c>
      <c r="R543" s="198">
        <v>11771.18</v>
      </c>
    </row>
    <row r="544" spans="1:18" x14ac:dyDescent="0.3">
      <c r="A544">
        <f t="shared" si="8"/>
        <v>536</v>
      </c>
      <c r="B544" s="195" t="s">
        <v>304</v>
      </c>
      <c r="C544" s="196" t="s">
        <v>305</v>
      </c>
      <c r="D544" s="196" t="s">
        <v>185</v>
      </c>
      <c r="E544" s="196" t="s">
        <v>199</v>
      </c>
      <c r="F544" s="200" t="s">
        <v>200</v>
      </c>
      <c r="G544" s="198">
        <v>2950</v>
      </c>
      <c r="H544" s="198">
        <v>2950</v>
      </c>
      <c r="I544" s="198">
        <v>2032.6</v>
      </c>
      <c r="J544" s="198">
        <v>0</v>
      </c>
      <c r="K544" s="198">
        <v>0</v>
      </c>
      <c r="L544" s="198">
        <v>0</v>
      </c>
      <c r="M544" s="198">
        <v>0</v>
      </c>
      <c r="N544" s="198">
        <v>0</v>
      </c>
      <c r="O544" s="198">
        <v>0</v>
      </c>
      <c r="P544" s="198">
        <v>2950</v>
      </c>
      <c r="Q544" s="198">
        <v>2950</v>
      </c>
      <c r="R544" s="198">
        <v>2032.6</v>
      </c>
    </row>
    <row r="545" spans="1:18" x14ac:dyDescent="0.3">
      <c r="A545">
        <f t="shared" si="8"/>
        <v>537</v>
      </c>
      <c r="B545" s="195" t="s">
        <v>304</v>
      </c>
      <c r="C545" s="196" t="s">
        <v>305</v>
      </c>
      <c r="D545" s="196" t="s">
        <v>185</v>
      </c>
      <c r="E545" s="201" t="s">
        <v>201</v>
      </c>
      <c r="F545" s="202" t="s">
        <v>202</v>
      </c>
      <c r="G545" s="198">
        <v>5720</v>
      </c>
      <c r="H545" s="198">
        <v>5720</v>
      </c>
      <c r="I545" s="198">
        <v>3608.75</v>
      </c>
      <c r="J545" s="198">
        <v>0</v>
      </c>
      <c r="K545" s="198">
        <v>0</v>
      </c>
      <c r="L545" s="198">
        <v>0</v>
      </c>
      <c r="M545" s="198">
        <v>0</v>
      </c>
      <c r="N545" s="198">
        <v>0</v>
      </c>
      <c r="O545" s="198">
        <v>0</v>
      </c>
      <c r="P545" s="198">
        <v>5720</v>
      </c>
      <c r="Q545" s="198">
        <v>5720</v>
      </c>
      <c r="R545" s="198">
        <v>3608.75</v>
      </c>
    </row>
    <row r="546" spans="1:18" x14ac:dyDescent="0.3">
      <c r="A546">
        <f t="shared" si="8"/>
        <v>538</v>
      </c>
      <c r="B546" s="195" t="s">
        <v>304</v>
      </c>
      <c r="C546" s="196" t="s">
        <v>305</v>
      </c>
      <c r="D546" s="196" t="s">
        <v>185</v>
      </c>
      <c r="E546" s="201" t="s">
        <v>205</v>
      </c>
      <c r="F546" s="202" t="s">
        <v>206</v>
      </c>
      <c r="G546" s="198">
        <v>11430</v>
      </c>
      <c r="H546" s="198">
        <v>11430</v>
      </c>
      <c r="I546" s="198">
        <v>6129.83</v>
      </c>
      <c r="J546" s="198">
        <v>0</v>
      </c>
      <c r="K546" s="198">
        <v>0</v>
      </c>
      <c r="L546" s="198">
        <v>0</v>
      </c>
      <c r="M546" s="198">
        <v>0</v>
      </c>
      <c r="N546" s="198">
        <v>0</v>
      </c>
      <c r="O546" s="198">
        <v>0</v>
      </c>
      <c r="P546" s="198">
        <v>11430</v>
      </c>
      <c r="Q546" s="198">
        <v>11430</v>
      </c>
      <c r="R546" s="198">
        <v>6129.83</v>
      </c>
    </row>
    <row r="547" spans="1:18" x14ac:dyDescent="0.3">
      <c r="A547">
        <f t="shared" si="8"/>
        <v>539</v>
      </c>
      <c r="B547" s="195" t="s">
        <v>304</v>
      </c>
      <c r="C547" s="196" t="s">
        <v>305</v>
      </c>
      <c r="D547" s="196" t="s">
        <v>185</v>
      </c>
      <c r="E547" s="201" t="s">
        <v>207</v>
      </c>
      <c r="F547" s="202" t="s">
        <v>208</v>
      </c>
      <c r="G547" s="198">
        <v>7570</v>
      </c>
      <c r="H547" s="198">
        <v>7570</v>
      </c>
      <c r="I547" s="198">
        <v>3172.99</v>
      </c>
      <c r="J547" s="198">
        <v>0</v>
      </c>
      <c r="K547" s="198">
        <v>0</v>
      </c>
      <c r="L547" s="198">
        <v>0</v>
      </c>
      <c r="M547" s="198">
        <v>0</v>
      </c>
      <c r="N547" s="198">
        <v>0</v>
      </c>
      <c r="O547" s="198">
        <v>0</v>
      </c>
      <c r="P547" s="198">
        <v>7570</v>
      </c>
      <c r="Q547" s="198">
        <v>7570</v>
      </c>
      <c r="R547" s="198">
        <v>3172.99</v>
      </c>
    </row>
    <row r="548" spans="1:18" x14ac:dyDescent="0.3">
      <c r="A548">
        <f t="shared" si="8"/>
        <v>540</v>
      </c>
      <c r="B548" s="195" t="s">
        <v>304</v>
      </c>
      <c r="C548" s="196" t="s">
        <v>305</v>
      </c>
      <c r="D548" s="196" t="s">
        <v>185</v>
      </c>
      <c r="E548" s="196" t="s">
        <v>209</v>
      </c>
      <c r="F548" s="200" t="s">
        <v>210</v>
      </c>
      <c r="G548" s="198">
        <v>690</v>
      </c>
      <c r="H548" s="198">
        <v>690</v>
      </c>
      <c r="I548" s="198">
        <v>588.04999999999995</v>
      </c>
      <c r="J548" s="198">
        <v>0</v>
      </c>
      <c r="K548" s="198">
        <v>0</v>
      </c>
      <c r="L548" s="198">
        <v>0</v>
      </c>
      <c r="M548" s="198">
        <v>0</v>
      </c>
      <c r="N548" s="198">
        <v>0</v>
      </c>
      <c r="O548" s="198">
        <v>0</v>
      </c>
      <c r="P548" s="198">
        <v>690</v>
      </c>
      <c r="Q548" s="198">
        <v>690</v>
      </c>
      <c r="R548" s="198">
        <v>588.04999999999995</v>
      </c>
    </row>
    <row r="549" spans="1:18" x14ac:dyDescent="0.3">
      <c r="A549">
        <f t="shared" si="8"/>
        <v>541</v>
      </c>
      <c r="B549" s="195" t="s">
        <v>304</v>
      </c>
      <c r="C549" s="196" t="s">
        <v>305</v>
      </c>
      <c r="D549" s="196" t="s">
        <v>185</v>
      </c>
      <c r="E549" s="201" t="s">
        <v>211</v>
      </c>
      <c r="F549" s="202" t="s">
        <v>212</v>
      </c>
      <c r="G549" s="198">
        <v>3170</v>
      </c>
      <c r="H549" s="198">
        <v>3170</v>
      </c>
      <c r="I549" s="198">
        <v>2368.79</v>
      </c>
      <c r="J549" s="198">
        <v>0</v>
      </c>
      <c r="K549" s="198">
        <v>0</v>
      </c>
      <c r="L549" s="198">
        <v>0</v>
      </c>
      <c r="M549" s="198">
        <v>0</v>
      </c>
      <c r="N549" s="198">
        <v>0</v>
      </c>
      <c r="O549" s="198">
        <v>0</v>
      </c>
      <c r="P549" s="198">
        <v>3170</v>
      </c>
      <c r="Q549" s="198">
        <v>3170</v>
      </c>
      <c r="R549" s="198">
        <v>2368.79</v>
      </c>
    </row>
    <row r="550" spans="1:18" x14ac:dyDescent="0.3">
      <c r="A550">
        <f t="shared" si="8"/>
        <v>542</v>
      </c>
      <c r="B550" s="195" t="s">
        <v>185</v>
      </c>
      <c r="C550" s="196" t="s">
        <v>306</v>
      </c>
      <c r="D550" s="196" t="s">
        <v>185</v>
      </c>
      <c r="E550" s="201" t="s">
        <v>187</v>
      </c>
      <c r="F550" s="202" t="s">
        <v>422</v>
      </c>
      <c r="G550" s="198">
        <v>1403205</v>
      </c>
      <c r="H550" s="198">
        <v>1403205</v>
      </c>
      <c r="I550" s="198">
        <v>1364415.85</v>
      </c>
      <c r="J550" s="198">
        <v>0</v>
      </c>
      <c r="K550" s="198">
        <v>0</v>
      </c>
      <c r="L550" s="198">
        <v>0</v>
      </c>
      <c r="M550" s="198">
        <v>0</v>
      </c>
      <c r="N550" s="198">
        <v>0</v>
      </c>
      <c r="O550" s="198">
        <v>0</v>
      </c>
      <c r="P550" s="198">
        <v>1403205</v>
      </c>
      <c r="Q550" s="198">
        <v>1403205</v>
      </c>
      <c r="R550" s="198">
        <v>1364415.85</v>
      </c>
    </row>
    <row r="551" spans="1:18" x14ac:dyDescent="0.3">
      <c r="A551">
        <f t="shared" si="8"/>
        <v>543</v>
      </c>
      <c r="B551" s="195" t="s">
        <v>185</v>
      </c>
      <c r="C551" s="196" t="s">
        <v>306</v>
      </c>
      <c r="D551" s="196" t="s">
        <v>185</v>
      </c>
      <c r="E551" s="201" t="s">
        <v>188</v>
      </c>
      <c r="F551" s="202" t="s">
        <v>413</v>
      </c>
      <c r="G551" s="198">
        <v>1403205</v>
      </c>
      <c r="H551" s="198">
        <v>1403205</v>
      </c>
      <c r="I551" s="198">
        <v>1364415.85</v>
      </c>
      <c r="J551" s="198">
        <v>0</v>
      </c>
      <c r="K551" s="198">
        <v>0</v>
      </c>
      <c r="L551" s="198">
        <v>0</v>
      </c>
      <c r="M551" s="198">
        <v>0</v>
      </c>
      <c r="N551" s="198">
        <v>0</v>
      </c>
      <c r="O551" s="198">
        <v>0</v>
      </c>
      <c r="P551" s="198">
        <v>1403205</v>
      </c>
      <c r="Q551" s="198">
        <v>1403205</v>
      </c>
      <c r="R551" s="198">
        <v>1364415.85</v>
      </c>
    </row>
    <row r="552" spans="1:18" x14ac:dyDescent="0.3">
      <c r="A552">
        <f t="shared" si="8"/>
        <v>544</v>
      </c>
      <c r="B552" s="195" t="s">
        <v>185</v>
      </c>
      <c r="C552" s="196" t="s">
        <v>306</v>
      </c>
      <c r="D552" s="196" t="s">
        <v>185</v>
      </c>
      <c r="E552" s="201" t="s">
        <v>197</v>
      </c>
      <c r="F552" s="202" t="s">
        <v>198</v>
      </c>
      <c r="G552" s="198">
        <v>38780</v>
      </c>
      <c r="H552" s="198">
        <v>38780</v>
      </c>
      <c r="I552" s="198">
        <v>0</v>
      </c>
      <c r="J552" s="198">
        <v>0</v>
      </c>
      <c r="K552" s="198">
        <v>0</v>
      </c>
      <c r="L552" s="198">
        <v>0</v>
      </c>
      <c r="M552" s="198">
        <v>0</v>
      </c>
      <c r="N552" s="198">
        <v>0</v>
      </c>
      <c r="O552" s="198">
        <v>0</v>
      </c>
      <c r="P552" s="198">
        <v>38780</v>
      </c>
      <c r="Q552" s="198">
        <v>38780</v>
      </c>
      <c r="R552" s="198">
        <v>0</v>
      </c>
    </row>
    <row r="553" spans="1:18" x14ac:dyDescent="0.3">
      <c r="A553">
        <f t="shared" si="8"/>
        <v>545</v>
      </c>
      <c r="B553" s="195" t="s">
        <v>185</v>
      </c>
      <c r="C553" s="196" t="s">
        <v>306</v>
      </c>
      <c r="D553" s="196" t="s">
        <v>185</v>
      </c>
      <c r="E553" s="196" t="s">
        <v>199</v>
      </c>
      <c r="F553" s="200" t="s">
        <v>200</v>
      </c>
      <c r="G553" s="198">
        <v>11400</v>
      </c>
      <c r="H553" s="198">
        <v>11400</v>
      </c>
      <c r="I553" s="198">
        <v>0</v>
      </c>
      <c r="J553" s="198">
        <v>0</v>
      </c>
      <c r="K553" s="198">
        <v>0</v>
      </c>
      <c r="L553" s="198">
        <v>0</v>
      </c>
      <c r="M553" s="198">
        <v>0</v>
      </c>
      <c r="N553" s="198">
        <v>0</v>
      </c>
      <c r="O553" s="198">
        <v>0</v>
      </c>
      <c r="P553" s="198">
        <v>11400</v>
      </c>
      <c r="Q553" s="198">
        <v>11400</v>
      </c>
      <c r="R553" s="198">
        <v>0</v>
      </c>
    </row>
    <row r="554" spans="1:18" x14ac:dyDescent="0.3">
      <c r="A554">
        <f t="shared" si="8"/>
        <v>546</v>
      </c>
      <c r="B554" s="195" t="s">
        <v>185</v>
      </c>
      <c r="C554" s="196" t="s">
        <v>306</v>
      </c>
      <c r="D554" s="196" t="s">
        <v>185</v>
      </c>
      <c r="E554" s="201" t="s">
        <v>201</v>
      </c>
      <c r="F554" s="202" t="s">
        <v>202</v>
      </c>
      <c r="G554" s="198">
        <v>27380</v>
      </c>
      <c r="H554" s="198">
        <v>27380</v>
      </c>
      <c r="I554" s="198">
        <v>0</v>
      </c>
      <c r="J554" s="198">
        <v>0</v>
      </c>
      <c r="K554" s="198">
        <v>0</v>
      </c>
      <c r="L554" s="198">
        <v>0</v>
      </c>
      <c r="M554" s="198">
        <v>0</v>
      </c>
      <c r="N554" s="198">
        <v>0</v>
      </c>
      <c r="O554" s="198">
        <v>0</v>
      </c>
      <c r="P554" s="198">
        <v>27380</v>
      </c>
      <c r="Q554" s="198">
        <v>27380</v>
      </c>
      <c r="R554" s="198">
        <v>0</v>
      </c>
    </row>
    <row r="555" spans="1:18" ht="23.4" x14ac:dyDescent="0.3">
      <c r="A555">
        <f t="shared" si="8"/>
        <v>547</v>
      </c>
      <c r="B555" s="195" t="s">
        <v>484</v>
      </c>
      <c r="C555" s="196"/>
      <c r="D555" s="196"/>
      <c r="E555" s="196"/>
      <c r="F555" s="199"/>
      <c r="G555" s="198" t="s">
        <v>185</v>
      </c>
      <c r="H555" s="198" t="s">
        <v>185</v>
      </c>
      <c r="I555" s="198" t="s">
        <v>458</v>
      </c>
      <c r="J555" s="198"/>
      <c r="K555" s="198" t="s">
        <v>185</v>
      </c>
      <c r="L555" s="198" t="s">
        <v>185</v>
      </c>
      <c r="M555" s="198" t="s">
        <v>185</v>
      </c>
      <c r="N555" s="198" t="s">
        <v>185</v>
      </c>
      <c r="O555" s="198" t="s">
        <v>185</v>
      </c>
      <c r="P555" s="198" t="s">
        <v>185</v>
      </c>
      <c r="Q555" s="198" t="s">
        <v>471</v>
      </c>
      <c r="R555" s="198"/>
    </row>
    <row r="556" spans="1:18" x14ac:dyDescent="0.3">
      <c r="A556">
        <f t="shared" si="8"/>
        <v>548</v>
      </c>
      <c r="B556" s="195" t="s">
        <v>406</v>
      </c>
      <c r="C556" s="196" t="s">
        <v>407</v>
      </c>
      <c r="D556" s="196">
        <v>3</v>
      </c>
      <c r="E556" s="196">
        <v>4</v>
      </c>
      <c r="F556" s="200">
        <v>5</v>
      </c>
      <c r="G556" s="198">
        <v>6</v>
      </c>
      <c r="H556" s="198">
        <v>7</v>
      </c>
      <c r="I556" s="198">
        <v>8</v>
      </c>
      <c r="J556" s="198">
        <v>9</v>
      </c>
      <c r="K556" s="198">
        <v>10</v>
      </c>
      <c r="L556" s="198">
        <v>11</v>
      </c>
      <c r="M556" s="198">
        <v>12</v>
      </c>
      <c r="N556" s="198" t="s">
        <v>408</v>
      </c>
      <c r="O556" s="198" t="s">
        <v>409</v>
      </c>
      <c r="P556" s="198" t="s">
        <v>410</v>
      </c>
      <c r="Q556" s="198" t="s">
        <v>411</v>
      </c>
      <c r="R556" s="198" t="s">
        <v>412</v>
      </c>
    </row>
    <row r="557" spans="1:18" x14ac:dyDescent="0.3">
      <c r="A557">
        <f t="shared" si="8"/>
        <v>549</v>
      </c>
      <c r="B557" s="195" t="s">
        <v>185</v>
      </c>
      <c r="C557" s="196" t="s">
        <v>306</v>
      </c>
      <c r="D557" s="196" t="s">
        <v>185</v>
      </c>
      <c r="E557" s="201" t="s">
        <v>256</v>
      </c>
      <c r="F557" s="202" t="s">
        <v>257</v>
      </c>
      <c r="G557" s="198">
        <v>1364425</v>
      </c>
      <c r="H557" s="198">
        <v>1364425</v>
      </c>
      <c r="I557" s="198">
        <v>1364415.85</v>
      </c>
      <c r="J557" s="198">
        <v>0</v>
      </c>
      <c r="K557" s="198">
        <v>0</v>
      </c>
      <c r="L557" s="198">
        <v>0</v>
      </c>
      <c r="M557" s="198">
        <v>0</v>
      </c>
      <c r="N557" s="198">
        <v>0</v>
      </c>
      <c r="O557" s="198">
        <v>0</v>
      </c>
      <c r="P557" s="198">
        <v>1364425</v>
      </c>
      <c r="Q557" s="198">
        <v>1364425</v>
      </c>
      <c r="R557" s="198">
        <v>1364415.85</v>
      </c>
    </row>
    <row r="558" spans="1:18" ht="15.6" x14ac:dyDescent="0.3">
      <c r="A558">
        <f t="shared" si="8"/>
        <v>550</v>
      </c>
      <c r="B558" s="195" t="s">
        <v>185</v>
      </c>
      <c r="C558" s="196" t="s">
        <v>306</v>
      </c>
      <c r="D558" s="196" t="s">
        <v>185</v>
      </c>
      <c r="E558" s="196" t="s">
        <v>258</v>
      </c>
      <c r="F558" s="200" t="s">
        <v>259</v>
      </c>
      <c r="G558" s="198">
        <v>1364425</v>
      </c>
      <c r="H558" s="198">
        <v>1364425</v>
      </c>
      <c r="I558" s="198">
        <v>1364415.85</v>
      </c>
      <c r="J558" s="198">
        <v>0</v>
      </c>
      <c r="K558" s="198">
        <v>0</v>
      </c>
      <c r="L558" s="198">
        <v>0</v>
      </c>
      <c r="M558" s="198">
        <v>0</v>
      </c>
      <c r="N558" s="198">
        <v>0</v>
      </c>
      <c r="O558" s="198">
        <v>0</v>
      </c>
      <c r="P558" s="198">
        <v>1364425</v>
      </c>
      <c r="Q558" s="198">
        <v>1364425</v>
      </c>
      <c r="R558" s="198">
        <v>1364415.85</v>
      </c>
    </row>
    <row r="559" spans="1:18" x14ac:dyDescent="0.3">
      <c r="A559">
        <f t="shared" si="8"/>
        <v>551</v>
      </c>
      <c r="B559" s="195" t="s">
        <v>185</v>
      </c>
      <c r="C559" s="196" t="s">
        <v>307</v>
      </c>
      <c r="D559" s="196" t="s">
        <v>185</v>
      </c>
      <c r="E559" s="201" t="s">
        <v>187</v>
      </c>
      <c r="F559" s="202" t="s">
        <v>308</v>
      </c>
      <c r="G559" s="198">
        <v>38780</v>
      </c>
      <c r="H559" s="198">
        <v>38780</v>
      </c>
      <c r="I559" s="198">
        <v>0</v>
      </c>
      <c r="J559" s="198">
        <v>0</v>
      </c>
      <c r="K559" s="198">
        <v>0</v>
      </c>
      <c r="L559" s="198">
        <v>0</v>
      </c>
      <c r="M559" s="198">
        <v>0</v>
      </c>
      <c r="N559" s="198">
        <v>0</v>
      </c>
      <c r="O559" s="198">
        <v>0</v>
      </c>
      <c r="P559" s="198">
        <v>38780</v>
      </c>
      <c r="Q559" s="198">
        <v>38780</v>
      </c>
      <c r="R559" s="198">
        <v>0</v>
      </c>
    </row>
    <row r="560" spans="1:18" x14ac:dyDescent="0.3">
      <c r="A560">
        <f t="shared" si="8"/>
        <v>552</v>
      </c>
      <c r="B560" s="195" t="s">
        <v>185</v>
      </c>
      <c r="C560" s="196" t="s">
        <v>307</v>
      </c>
      <c r="D560" s="196" t="s">
        <v>185</v>
      </c>
      <c r="E560" s="196" t="s">
        <v>188</v>
      </c>
      <c r="F560" s="197" t="s">
        <v>413</v>
      </c>
      <c r="G560" s="198">
        <v>38780</v>
      </c>
      <c r="H560" s="198">
        <v>38780</v>
      </c>
      <c r="I560" s="198">
        <v>0</v>
      </c>
      <c r="J560" s="198">
        <v>0</v>
      </c>
      <c r="K560" s="198">
        <v>0</v>
      </c>
      <c r="L560" s="198">
        <v>0</v>
      </c>
      <c r="M560" s="198">
        <v>0</v>
      </c>
      <c r="N560" s="198">
        <v>0</v>
      </c>
      <c r="O560" s="198">
        <v>0</v>
      </c>
      <c r="P560" s="198">
        <v>38780</v>
      </c>
      <c r="Q560" s="198">
        <v>38780</v>
      </c>
      <c r="R560" s="198">
        <v>0</v>
      </c>
    </row>
    <row r="561" spans="1:18" x14ac:dyDescent="0.3">
      <c r="A561">
        <f t="shared" si="8"/>
        <v>553</v>
      </c>
      <c r="B561" s="195" t="s">
        <v>185</v>
      </c>
      <c r="C561" s="196" t="s">
        <v>307</v>
      </c>
      <c r="D561" s="196" t="s">
        <v>185</v>
      </c>
      <c r="E561" s="196" t="s">
        <v>197</v>
      </c>
      <c r="F561" s="199" t="s">
        <v>198</v>
      </c>
      <c r="G561" s="198">
        <v>38780</v>
      </c>
      <c r="H561" s="198">
        <v>38780</v>
      </c>
      <c r="I561" s="198">
        <v>0</v>
      </c>
      <c r="J561" s="198">
        <v>0</v>
      </c>
      <c r="K561" s="198">
        <v>0</v>
      </c>
      <c r="L561" s="198">
        <v>0</v>
      </c>
      <c r="M561" s="198">
        <v>0</v>
      </c>
      <c r="N561" s="198">
        <v>0</v>
      </c>
      <c r="O561" s="198">
        <v>0</v>
      </c>
      <c r="P561" s="198">
        <v>38780</v>
      </c>
      <c r="Q561" s="198">
        <v>38780</v>
      </c>
      <c r="R561" s="198">
        <v>0</v>
      </c>
    </row>
    <row r="562" spans="1:18" x14ac:dyDescent="0.3">
      <c r="A562">
        <f t="shared" si="8"/>
        <v>554</v>
      </c>
      <c r="B562" s="195" t="s">
        <v>185</v>
      </c>
      <c r="C562" s="196" t="s">
        <v>307</v>
      </c>
      <c r="D562" s="196" t="s">
        <v>185</v>
      </c>
      <c r="E562" s="196" t="s">
        <v>199</v>
      </c>
      <c r="F562" s="200" t="s">
        <v>200</v>
      </c>
      <c r="G562" s="198">
        <v>11400</v>
      </c>
      <c r="H562" s="198">
        <v>11400</v>
      </c>
      <c r="I562" s="198">
        <v>0</v>
      </c>
      <c r="J562" s="198">
        <v>0</v>
      </c>
      <c r="K562" s="198">
        <v>0</v>
      </c>
      <c r="L562" s="198">
        <v>0</v>
      </c>
      <c r="M562" s="198">
        <v>0</v>
      </c>
      <c r="N562" s="198">
        <v>0</v>
      </c>
      <c r="O562" s="198">
        <v>0</v>
      </c>
      <c r="P562" s="198">
        <v>11400</v>
      </c>
      <c r="Q562" s="198">
        <v>11400</v>
      </c>
      <c r="R562" s="198">
        <v>0</v>
      </c>
    </row>
    <row r="563" spans="1:18" x14ac:dyDescent="0.3">
      <c r="A563">
        <f t="shared" si="8"/>
        <v>555</v>
      </c>
      <c r="B563" s="195" t="s">
        <v>185</v>
      </c>
      <c r="C563" s="196" t="s">
        <v>307</v>
      </c>
      <c r="D563" s="196" t="s">
        <v>185</v>
      </c>
      <c r="E563" s="201" t="s">
        <v>201</v>
      </c>
      <c r="F563" s="202" t="s">
        <v>202</v>
      </c>
      <c r="G563" s="198">
        <v>27380</v>
      </c>
      <c r="H563" s="198">
        <v>27380</v>
      </c>
      <c r="I563" s="198">
        <v>0</v>
      </c>
      <c r="J563" s="198">
        <v>0</v>
      </c>
      <c r="K563" s="198">
        <v>0</v>
      </c>
      <c r="L563" s="198">
        <v>0</v>
      </c>
      <c r="M563" s="198">
        <v>0</v>
      </c>
      <c r="N563" s="198">
        <v>0</v>
      </c>
      <c r="O563" s="198">
        <v>0</v>
      </c>
      <c r="P563" s="198">
        <v>27380</v>
      </c>
      <c r="Q563" s="198">
        <v>27380</v>
      </c>
      <c r="R563" s="198">
        <v>0</v>
      </c>
    </row>
    <row r="564" spans="1:18" ht="15.6" x14ac:dyDescent="0.3">
      <c r="A564">
        <f t="shared" si="8"/>
        <v>556</v>
      </c>
      <c r="B564" s="195" t="s">
        <v>309</v>
      </c>
      <c r="C564" s="196" t="s">
        <v>310</v>
      </c>
      <c r="D564" s="196" t="s">
        <v>185</v>
      </c>
      <c r="E564" s="201" t="s">
        <v>187</v>
      </c>
      <c r="F564" s="202" t="s">
        <v>51</v>
      </c>
      <c r="G564" s="198">
        <v>31280</v>
      </c>
      <c r="H564" s="198">
        <v>31280</v>
      </c>
      <c r="I564" s="198">
        <v>0</v>
      </c>
      <c r="J564" s="198">
        <v>0</v>
      </c>
      <c r="K564" s="198">
        <v>0</v>
      </c>
      <c r="L564" s="198">
        <v>0</v>
      </c>
      <c r="M564" s="198">
        <v>0</v>
      </c>
      <c r="N564" s="198">
        <v>0</v>
      </c>
      <c r="O564" s="198">
        <v>0</v>
      </c>
      <c r="P564" s="198">
        <v>31280</v>
      </c>
      <c r="Q564" s="198">
        <v>31280</v>
      </c>
      <c r="R564" s="198">
        <v>0</v>
      </c>
    </row>
    <row r="565" spans="1:18" x14ac:dyDescent="0.3">
      <c r="A565">
        <f t="shared" si="8"/>
        <v>557</v>
      </c>
      <c r="B565" s="195" t="s">
        <v>309</v>
      </c>
      <c r="C565" s="196" t="s">
        <v>310</v>
      </c>
      <c r="D565" s="196" t="s">
        <v>185</v>
      </c>
      <c r="E565" s="201" t="s">
        <v>188</v>
      </c>
      <c r="F565" s="202" t="s">
        <v>413</v>
      </c>
      <c r="G565" s="198">
        <v>31280</v>
      </c>
      <c r="H565" s="198">
        <v>31280</v>
      </c>
      <c r="I565" s="198">
        <v>0</v>
      </c>
      <c r="J565" s="198">
        <v>0</v>
      </c>
      <c r="K565" s="198">
        <v>0</v>
      </c>
      <c r="L565" s="198">
        <v>0</v>
      </c>
      <c r="M565" s="198">
        <v>0</v>
      </c>
      <c r="N565" s="198">
        <v>0</v>
      </c>
      <c r="O565" s="198">
        <v>0</v>
      </c>
      <c r="P565" s="198">
        <v>31280</v>
      </c>
      <c r="Q565" s="198">
        <v>31280</v>
      </c>
      <c r="R565" s="198">
        <v>0</v>
      </c>
    </row>
    <row r="566" spans="1:18" x14ac:dyDescent="0.3">
      <c r="A566">
        <f t="shared" si="8"/>
        <v>558</v>
      </c>
      <c r="B566" s="195" t="s">
        <v>309</v>
      </c>
      <c r="C566" s="196" t="s">
        <v>310</v>
      </c>
      <c r="D566" s="196" t="s">
        <v>185</v>
      </c>
      <c r="E566" s="196" t="s">
        <v>197</v>
      </c>
      <c r="F566" s="199" t="s">
        <v>198</v>
      </c>
      <c r="G566" s="198">
        <v>31280</v>
      </c>
      <c r="H566" s="198">
        <v>31280</v>
      </c>
      <c r="I566" s="198">
        <v>0</v>
      </c>
      <c r="J566" s="198">
        <v>0</v>
      </c>
      <c r="K566" s="198">
        <v>0</v>
      </c>
      <c r="L566" s="198">
        <v>0</v>
      </c>
      <c r="M566" s="198">
        <v>0</v>
      </c>
      <c r="N566" s="198">
        <v>0</v>
      </c>
      <c r="O566" s="198">
        <v>0</v>
      </c>
      <c r="P566" s="198">
        <v>31280</v>
      </c>
      <c r="Q566" s="198">
        <v>31280</v>
      </c>
      <c r="R566" s="198">
        <v>0</v>
      </c>
    </row>
    <row r="567" spans="1:18" x14ac:dyDescent="0.3">
      <c r="A567">
        <f t="shared" si="8"/>
        <v>559</v>
      </c>
      <c r="B567" s="195" t="s">
        <v>309</v>
      </c>
      <c r="C567" s="196" t="s">
        <v>310</v>
      </c>
      <c r="D567" s="196" t="s">
        <v>185</v>
      </c>
      <c r="E567" s="196" t="s">
        <v>199</v>
      </c>
      <c r="F567" s="200" t="s">
        <v>200</v>
      </c>
      <c r="G567" s="198">
        <v>9800</v>
      </c>
      <c r="H567" s="198">
        <v>9800</v>
      </c>
      <c r="I567" s="198">
        <v>0</v>
      </c>
      <c r="J567" s="198">
        <v>0</v>
      </c>
      <c r="K567" s="198">
        <v>0</v>
      </c>
      <c r="L567" s="198">
        <v>0</v>
      </c>
      <c r="M567" s="198">
        <v>0</v>
      </c>
      <c r="N567" s="198">
        <v>0</v>
      </c>
      <c r="O567" s="198">
        <v>0</v>
      </c>
      <c r="P567" s="198">
        <v>9800</v>
      </c>
      <c r="Q567" s="198">
        <v>9800</v>
      </c>
      <c r="R567" s="198">
        <v>0</v>
      </c>
    </row>
    <row r="568" spans="1:18" x14ac:dyDescent="0.3">
      <c r="A568">
        <f t="shared" si="8"/>
        <v>560</v>
      </c>
      <c r="B568" s="195" t="s">
        <v>309</v>
      </c>
      <c r="C568" s="196" t="s">
        <v>310</v>
      </c>
      <c r="D568" s="196" t="s">
        <v>185</v>
      </c>
      <c r="E568" s="201" t="s">
        <v>201</v>
      </c>
      <c r="F568" s="202" t="s">
        <v>202</v>
      </c>
      <c r="G568" s="198">
        <v>21480</v>
      </c>
      <c r="H568" s="198">
        <v>21480</v>
      </c>
      <c r="I568" s="198">
        <v>0</v>
      </c>
      <c r="J568" s="198">
        <v>0</v>
      </c>
      <c r="K568" s="198">
        <v>0</v>
      </c>
      <c r="L568" s="198">
        <v>0</v>
      </c>
      <c r="M568" s="198">
        <v>0</v>
      </c>
      <c r="N568" s="198">
        <v>0</v>
      </c>
      <c r="O568" s="198">
        <v>0</v>
      </c>
      <c r="P568" s="198">
        <v>21480</v>
      </c>
      <c r="Q568" s="198">
        <v>21480</v>
      </c>
      <c r="R568" s="198">
        <v>0</v>
      </c>
    </row>
    <row r="569" spans="1:18" ht="15.6" x14ac:dyDescent="0.3">
      <c r="A569">
        <f t="shared" si="8"/>
        <v>561</v>
      </c>
      <c r="B569" s="195" t="s">
        <v>309</v>
      </c>
      <c r="C569" s="196" t="s">
        <v>311</v>
      </c>
      <c r="D569" s="196" t="s">
        <v>185</v>
      </c>
      <c r="E569" s="196" t="s">
        <v>187</v>
      </c>
      <c r="F569" s="197" t="s">
        <v>52</v>
      </c>
      <c r="G569" s="198">
        <v>7500</v>
      </c>
      <c r="H569" s="198">
        <v>7500</v>
      </c>
      <c r="I569" s="198">
        <v>0</v>
      </c>
      <c r="J569" s="198">
        <v>0</v>
      </c>
      <c r="K569" s="198">
        <v>0</v>
      </c>
      <c r="L569" s="198">
        <v>0</v>
      </c>
      <c r="M569" s="198">
        <v>0</v>
      </c>
      <c r="N569" s="198">
        <v>0</v>
      </c>
      <c r="O569" s="198">
        <v>0</v>
      </c>
      <c r="P569" s="198">
        <v>7500</v>
      </c>
      <c r="Q569" s="198">
        <v>7500</v>
      </c>
      <c r="R569" s="198">
        <v>0</v>
      </c>
    </row>
    <row r="570" spans="1:18" x14ac:dyDescent="0.3">
      <c r="A570">
        <f t="shared" si="8"/>
        <v>562</v>
      </c>
      <c r="B570" s="195" t="s">
        <v>309</v>
      </c>
      <c r="C570" s="196" t="s">
        <v>311</v>
      </c>
      <c r="D570" s="196" t="s">
        <v>185</v>
      </c>
      <c r="E570" s="196" t="s">
        <v>188</v>
      </c>
      <c r="F570" s="199" t="s">
        <v>413</v>
      </c>
      <c r="G570" s="198">
        <v>7500</v>
      </c>
      <c r="H570" s="198">
        <v>7500</v>
      </c>
      <c r="I570" s="198">
        <v>0</v>
      </c>
      <c r="J570" s="198">
        <v>0</v>
      </c>
      <c r="K570" s="198">
        <v>0</v>
      </c>
      <c r="L570" s="198">
        <v>0</v>
      </c>
      <c r="M570" s="198">
        <v>0</v>
      </c>
      <c r="N570" s="198">
        <v>0</v>
      </c>
      <c r="O570" s="198">
        <v>0</v>
      </c>
      <c r="P570" s="198">
        <v>7500</v>
      </c>
      <c r="Q570" s="198">
        <v>7500</v>
      </c>
      <c r="R570" s="198">
        <v>0</v>
      </c>
    </row>
    <row r="571" spans="1:18" x14ac:dyDescent="0.3">
      <c r="A571">
        <f t="shared" si="8"/>
        <v>563</v>
      </c>
      <c r="B571" s="195" t="s">
        <v>309</v>
      </c>
      <c r="C571" s="196" t="s">
        <v>311</v>
      </c>
      <c r="D571" s="196" t="s">
        <v>185</v>
      </c>
      <c r="E571" s="196" t="s">
        <v>197</v>
      </c>
      <c r="F571" s="200" t="s">
        <v>198</v>
      </c>
      <c r="G571" s="198">
        <v>7500</v>
      </c>
      <c r="H571" s="198">
        <v>7500</v>
      </c>
      <c r="I571" s="198">
        <v>0</v>
      </c>
      <c r="J571" s="198">
        <v>0</v>
      </c>
      <c r="K571" s="198">
        <v>0</v>
      </c>
      <c r="L571" s="198">
        <v>0</v>
      </c>
      <c r="M571" s="198">
        <v>0</v>
      </c>
      <c r="N571" s="198">
        <v>0</v>
      </c>
      <c r="O571" s="198">
        <v>0</v>
      </c>
      <c r="P571" s="198">
        <v>7500</v>
      </c>
      <c r="Q571" s="198">
        <v>7500</v>
      </c>
      <c r="R571" s="198">
        <v>0</v>
      </c>
    </row>
    <row r="572" spans="1:18" x14ac:dyDescent="0.3">
      <c r="A572">
        <f t="shared" si="8"/>
        <v>564</v>
      </c>
      <c r="B572" s="195" t="s">
        <v>309</v>
      </c>
      <c r="C572" s="196" t="s">
        <v>311</v>
      </c>
      <c r="D572" s="196" t="s">
        <v>185</v>
      </c>
      <c r="E572" s="201" t="s">
        <v>199</v>
      </c>
      <c r="F572" s="202" t="s">
        <v>200</v>
      </c>
      <c r="G572" s="198">
        <v>1600</v>
      </c>
      <c r="H572" s="198">
        <v>1600</v>
      </c>
      <c r="I572" s="198">
        <v>0</v>
      </c>
      <c r="J572" s="198">
        <v>0</v>
      </c>
      <c r="K572" s="198">
        <v>0</v>
      </c>
      <c r="L572" s="198">
        <v>0</v>
      </c>
      <c r="M572" s="198">
        <v>0</v>
      </c>
      <c r="N572" s="198">
        <v>0</v>
      </c>
      <c r="O572" s="198">
        <v>0</v>
      </c>
      <c r="P572" s="198">
        <v>1600</v>
      </c>
      <c r="Q572" s="198">
        <v>1600</v>
      </c>
      <c r="R572" s="198">
        <v>0</v>
      </c>
    </row>
    <row r="573" spans="1:18" x14ac:dyDescent="0.3">
      <c r="A573">
        <f t="shared" si="8"/>
        <v>565</v>
      </c>
      <c r="B573" s="195" t="s">
        <v>309</v>
      </c>
      <c r="C573" s="196" t="s">
        <v>311</v>
      </c>
      <c r="D573" s="196" t="s">
        <v>185</v>
      </c>
      <c r="E573" s="201" t="s">
        <v>201</v>
      </c>
      <c r="F573" s="202" t="s">
        <v>202</v>
      </c>
      <c r="G573" s="198">
        <v>5900</v>
      </c>
      <c r="H573" s="198">
        <v>5900</v>
      </c>
      <c r="I573" s="198">
        <v>0</v>
      </c>
      <c r="J573" s="198">
        <v>0</v>
      </c>
      <c r="K573" s="198">
        <v>0</v>
      </c>
      <c r="L573" s="198">
        <v>0</v>
      </c>
      <c r="M573" s="198">
        <v>0</v>
      </c>
      <c r="N573" s="198">
        <v>0</v>
      </c>
      <c r="O573" s="198">
        <v>0</v>
      </c>
      <c r="P573" s="198">
        <v>5900</v>
      </c>
      <c r="Q573" s="198">
        <v>5900</v>
      </c>
      <c r="R573" s="198">
        <v>0</v>
      </c>
    </row>
    <row r="574" spans="1:18" x14ac:dyDescent="0.3">
      <c r="A574">
        <f t="shared" si="8"/>
        <v>566</v>
      </c>
      <c r="B574" s="195" t="s">
        <v>185</v>
      </c>
      <c r="C574" s="196" t="s">
        <v>312</v>
      </c>
      <c r="D574" s="196" t="s">
        <v>185</v>
      </c>
      <c r="E574" s="201" t="s">
        <v>187</v>
      </c>
      <c r="F574" s="202" t="s">
        <v>313</v>
      </c>
      <c r="G574" s="198">
        <v>1364425</v>
      </c>
      <c r="H574" s="198">
        <v>1364425</v>
      </c>
      <c r="I574" s="198">
        <v>1364415.85</v>
      </c>
      <c r="J574" s="198">
        <v>0</v>
      </c>
      <c r="K574" s="198">
        <v>0</v>
      </c>
      <c r="L574" s="198">
        <v>0</v>
      </c>
      <c r="M574" s="198">
        <v>0</v>
      </c>
      <c r="N574" s="198">
        <v>0</v>
      </c>
      <c r="O574" s="198">
        <v>0</v>
      </c>
      <c r="P574" s="198">
        <v>1364425</v>
      </c>
      <c r="Q574" s="198">
        <v>1364425</v>
      </c>
      <c r="R574" s="198">
        <v>1364415.85</v>
      </c>
    </row>
    <row r="575" spans="1:18" x14ac:dyDescent="0.3">
      <c r="A575">
        <f t="shared" si="8"/>
        <v>567</v>
      </c>
      <c r="B575" s="195" t="s">
        <v>185</v>
      </c>
      <c r="C575" s="196" t="s">
        <v>312</v>
      </c>
      <c r="D575" s="196" t="s">
        <v>185</v>
      </c>
      <c r="E575" s="196" t="s">
        <v>188</v>
      </c>
      <c r="F575" s="199" t="s">
        <v>413</v>
      </c>
      <c r="G575" s="198">
        <v>1364425</v>
      </c>
      <c r="H575" s="198">
        <v>1364425</v>
      </c>
      <c r="I575" s="198">
        <v>1364415.85</v>
      </c>
      <c r="J575" s="198">
        <v>0</v>
      </c>
      <c r="K575" s="198">
        <v>0</v>
      </c>
      <c r="L575" s="198">
        <v>0</v>
      </c>
      <c r="M575" s="198">
        <v>0</v>
      </c>
      <c r="N575" s="198">
        <v>0</v>
      </c>
      <c r="O575" s="198">
        <v>0</v>
      </c>
      <c r="P575" s="198">
        <v>1364425</v>
      </c>
      <c r="Q575" s="198">
        <v>1364425</v>
      </c>
      <c r="R575" s="198">
        <v>1364415.85</v>
      </c>
    </row>
    <row r="576" spans="1:18" x14ac:dyDescent="0.3">
      <c r="A576">
        <f t="shared" si="8"/>
        <v>568</v>
      </c>
      <c r="B576" s="195" t="s">
        <v>185</v>
      </c>
      <c r="C576" s="196" t="s">
        <v>312</v>
      </c>
      <c r="D576" s="196" t="s">
        <v>185</v>
      </c>
      <c r="E576" s="196" t="s">
        <v>256</v>
      </c>
      <c r="F576" s="200" t="s">
        <v>257</v>
      </c>
      <c r="G576" s="198">
        <v>1364425</v>
      </c>
      <c r="H576" s="198">
        <v>1364425</v>
      </c>
      <c r="I576" s="198">
        <v>1364415.85</v>
      </c>
      <c r="J576" s="198">
        <v>0</v>
      </c>
      <c r="K576" s="198">
        <v>0</v>
      </c>
      <c r="L576" s="198">
        <v>0</v>
      </c>
      <c r="M576" s="198">
        <v>0</v>
      </c>
      <c r="N576" s="198">
        <v>0</v>
      </c>
      <c r="O576" s="198">
        <v>0</v>
      </c>
      <c r="P576" s="198">
        <v>1364425</v>
      </c>
      <c r="Q576" s="198">
        <v>1364425</v>
      </c>
      <c r="R576" s="198">
        <v>1364415.85</v>
      </c>
    </row>
    <row r="577" spans="1:18" ht="15.6" x14ac:dyDescent="0.3">
      <c r="A577">
        <f t="shared" si="8"/>
        <v>569</v>
      </c>
      <c r="B577" s="195" t="s">
        <v>185</v>
      </c>
      <c r="C577" s="196" t="s">
        <v>312</v>
      </c>
      <c r="D577" s="196" t="s">
        <v>185</v>
      </c>
      <c r="E577" s="201" t="s">
        <v>258</v>
      </c>
      <c r="F577" s="202" t="s">
        <v>259</v>
      </c>
      <c r="G577" s="198">
        <v>1364425</v>
      </c>
      <c r="H577" s="198">
        <v>1364425</v>
      </c>
      <c r="I577" s="198">
        <v>1364415.85</v>
      </c>
      <c r="J577" s="198">
        <v>0</v>
      </c>
      <c r="K577" s="198">
        <v>0</v>
      </c>
      <c r="L577" s="198">
        <v>0</v>
      </c>
      <c r="M577" s="198">
        <v>0</v>
      </c>
      <c r="N577" s="198">
        <v>0</v>
      </c>
      <c r="O577" s="198">
        <v>0</v>
      </c>
      <c r="P577" s="198">
        <v>1364425</v>
      </c>
      <c r="Q577" s="198">
        <v>1364425</v>
      </c>
      <c r="R577" s="198">
        <v>1364415.85</v>
      </c>
    </row>
    <row r="578" spans="1:18" ht="23.4" x14ac:dyDescent="0.3">
      <c r="A578">
        <f t="shared" si="8"/>
        <v>570</v>
      </c>
      <c r="B578" s="195" t="s">
        <v>309</v>
      </c>
      <c r="C578" s="196" t="s">
        <v>314</v>
      </c>
      <c r="D578" s="196" t="s">
        <v>185</v>
      </c>
      <c r="E578" s="196" t="s">
        <v>187</v>
      </c>
      <c r="F578" s="197" t="s">
        <v>53</v>
      </c>
      <c r="G578" s="198">
        <v>1364425</v>
      </c>
      <c r="H578" s="198">
        <v>1364425</v>
      </c>
      <c r="I578" s="198">
        <v>1364415.85</v>
      </c>
      <c r="J578" s="198">
        <v>0</v>
      </c>
      <c r="K578" s="198">
        <v>0</v>
      </c>
      <c r="L578" s="198">
        <v>0</v>
      </c>
      <c r="M578" s="198">
        <v>0</v>
      </c>
      <c r="N578" s="198">
        <v>0</v>
      </c>
      <c r="O578" s="198">
        <v>0</v>
      </c>
      <c r="P578" s="198">
        <v>1364425</v>
      </c>
      <c r="Q578" s="198">
        <v>1364425</v>
      </c>
      <c r="R578" s="198">
        <v>1364415.85</v>
      </c>
    </row>
    <row r="579" spans="1:18" x14ac:dyDescent="0.3">
      <c r="A579">
        <f t="shared" si="8"/>
        <v>571</v>
      </c>
      <c r="B579" s="195" t="s">
        <v>309</v>
      </c>
      <c r="C579" s="196" t="s">
        <v>314</v>
      </c>
      <c r="D579" s="196" t="s">
        <v>185</v>
      </c>
      <c r="E579" s="196" t="s">
        <v>188</v>
      </c>
      <c r="F579" s="199" t="s">
        <v>413</v>
      </c>
      <c r="G579" s="198">
        <v>1364425</v>
      </c>
      <c r="H579" s="198">
        <v>1364425</v>
      </c>
      <c r="I579" s="198">
        <v>1364415.85</v>
      </c>
      <c r="J579" s="198">
        <v>0</v>
      </c>
      <c r="K579" s="198">
        <v>0</v>
      </c>
      <c r="L579" s="198">
        <v>0</v>
      </c>
      <c r="M579" s="198">
        <v>0</v>
      </c>
      <c r="N579" s="198">
        <v>0</v>
      </c>
      <c r="O579" s="198">
        <v>0</v>
      </c>
      <c r="P579" s="198">
        <v>1364425</v>
      </c>
      <c r="Q579" s="198">
        <v>1364425</v>
      </c>
      <c r="R579" s="198">
        <v>1364415.85</v>
      </c>
    </row>
    <row r="580" spans="1:18" x14ac:dyDescent="0.3">
      <c r="A580">
        <f t="shared" si="8"/>
        <v>572</v>
      </c>
      <c r="B580" s="195" t="s">
        <v>309</v>
      </c>
      <c r="C580" s="196" t="s">
        <v>314</v>
      </c>
      <c r="D580" s="196" t="s">
        <v>185</v>
      </c>
      <c r="E580" s="196" t="s">
        <v>256</v>
      </c>
      <c r="F580" s="200" t="s">
        <v>257</v>
      </c>
      <c r="G580" s="198">
        <v>1364425</v>
      </c>
      <c r="H580" s="198">
        <v>1364425</v>
      </c>
      <c r="I580" s="198">
        <v>1364415.85</v>
      </c>
      <c r="J580" s="198">
        <v>0</v>
      </c>
      <c r="K580" s="198">
        <v>0</v>
      </c>
      <c r="L580" s="198">
        <v>0</v>
      </c>
      <c r="M580" s="198">
        <v>0</v>
      </c>
      <c r="N580" s="198">
        <v>0</v>
      </c>
      <c r="O580" s="198">
        <v>0</v>
      </c>
      <c r="P580" s="198">
        <v>1364425</v>
      </c>
      <c r="Q580" s="198">
        <v>1364425</v>
      </c>
      <c r="R580" s="198">
        <v>1364415.85</v>
      </c>
    </row>
    <row r="581" spans="1:18" ht="15.6" x14ac:dyDescent="0.3">
      <c r="A581">
        <f t="shared" si="8"/>
        <v>573</v>
      </c>
      <c r="B581" s="195" t="s">
        <v>309</v>
      </c>
      <c r="C581" s="196" t="s">
        <v>314</v>
      </c>
      <c r="D581" s="196" t="s">
        <v>185</v>
      </c>
      <c r="E581" s="201" t="s">
        <v>258</v>
      </c>
      <c r="F581" s="202" t="s">
        <v>259</v>
      </c>
      <c r="G581" s="198">
        <v>1364425</v>
      </c>
      <c r="H581" s="198">
        <v>1364425</v>
      </c>
      <c r="I581" s="198">
        <v>1364415.85</v>
      </c>
      <c r="J581" s="198">
        <v>0</v>
      </c>
      <c r="K581" s="198">
        <v>0</v>
      </c>
      <c r="L581" s="198">
        <v>0</v>
      </c>
      <c r="M581" s="198">
        <v>0</v>
      </c>
      <c r="N581" s="198">
        <v>0</v>
      </c>
      <c r="O581" s="198">
        <v>0</v>
      </c>
      <c r="P581" s="198">
        <v>1364425</v>
      </c>
      <c r="Q581" s="198">
        <v>1364425</v>
      </c>
      <c r="R581" s="198">
        <v>1364415.85</v>
      </c>
    </row>
    <row r="582" spans="1:18" x14ac:dyDescent="0.3">
      <c r="A582">
        <f t="shared" si="8"/>
        <v>574</v>
      </c>
      <c r="B582" s="195" t="s">
        <v>185</v>
      </c>
      <c r="C582" s="196" t="s">
        <v>315</v>
      </c>
      <c r="D582" s="196" t="s">
        <v>185</v>
      </c>
      <c r="E582" s="196" t="s">
        <v>187</v>
      </c>
      <c r="F582" s="199" t="s">
        <v>66</v>
      </c>
      <c r="G582" s="198">
        <v>2431300</v>
      </c>
      <c r="H582" s="198">
        <v>2431300</v>
      </c>
      <c r="I582" s="198">
        <v>1811464.97</v>
      </c>
      <c r="J582" s="198">
        <v>1752736</v>
      </c>
      <c r="K582" s="198">
        <v>1752736</v>
      </c>
      <c r="L582" s="198">
        <v>1684328</v>
      </c>
      <c r="M582" s="198">
        <v>1684328</v>
      </c>
      <c r="N582" s="198">
        <v>0</v>
      </c>
      <c r="O582" s="198">
        <v>0</v>
      </c>
      <c r="P582" s="198">
        <v>4184036</v>
      </c>
      <c r="Q582" s="198">
        <v>4184036</v>
      </c>
      <c r="R582" s="198">
        <v>3495792.97</v>
      </c>
    </row>
    <row r="583" spans="1:18" x14ac:dyDescent="0.3">
      <c r="A583">
        <f t="shared" si="8"/>
        <v>575</v>
      </c>
      <c r="B583" s="195" t="s">
        <v>185</v>
      </c>
      <c r="C583" s="196" t="s">
        <v>315</v>
      </c>
      <c r="D583" s="196" t="s">
        <v>185</v>
      </c>
      <c r="E583" s="196" t="s">
        <v>188</v>
      </c>
      <c r="F583" s="200" t="s">
        <v>413</v>
      </c>
      <c r="G583" s="198">
        <v>2431300</v>
      </c>
      <c r="H583" s="198">
        <v>2431300</v>
      </c>
      <c r="I583" s="198">
        <v>1811464.97</v>
      </c>
      <c r="J583" s="198">
        <v>0</v>
      </c>
      <c r="K583" s="198">
        <v>0</v>
      </c>
      <c r="L583" s="198">
        <v>0</v>
      </c>
      <c r="M583" s="198">
        <v>0</v>
      </c>
      <c r="N583" s="198">
        <v>0</v>
      </c>
      <c r="O583" s="198">
        <v>0</v>
      </c>
      <c r="P583" s="198">
        <v>2431300</v>
      </c>
      <c r="Q583" s="198">
        <v>2431300</v>
      </c>
      <c r="R583" s="198">
        <v>1811464.97</v>
      </c>
    </row>
    <row r="584" spans="1:18" x14ac:dyDescent="0.3">
      <c r="A584">
        <f t="shared" si="8"/>
        <v>576</v>
      </c>
      <c r="B584" s="195" t="s">
        <v>185</v>
      </c>
      <c r="C584" s="196" t="s">
        <v>315</v>
      </c>
      <c r="D584" s="196" t="s">
        <v>185</v>
      </c>
      <c r="E584" s="201" t="s">
        <v>189</v>
      </c>
      <c r="F584" s="202" t="s">
        <v>190</v>
      </c>
      <c r="G584" s="198">
        <v>138690</v>
      </c>
      <c r="H584" s="198">
        <v>138690</v>
      </c>
      <c r="I584" s="198">
        <v>110958.56</v>
      </c>
      <c r="J584" s="198">
        <v>0</v>
      </c>
      <c r="K584" s="198">
        <v>0</v>
      </c>
      <c r="L584" s="198">
        <v>0</v>
      </c>
      <c r="M584" s="198">
        <v>0</v>
      </c>
      <c r="N584" s="198">
        <v>0</v>
      </c>
      <c r="O584" s="198">
        <v>0</v>
      </c>
      <c r="P584" s="198">
        <v>138690</v>
      </c>
      <c r="Q584" s="198">
        <v>138690</v>
      </c>
      <c r="R584" s="198">
        <v>110958.56</v>
      </c>
    </row>
    <row r="585" spans="1:18" x14ac:dyDescent="0.3">
      <c r="A585">
        <f t="shared" si="8"/>
        <v>577</v>
      </c>
      <c r="B585" s="195" t="s">
        <v>185</v>
      </c>
      <c r="C585" s="196" t="s">
        <v>315</v>
      </c>
      <c r="D585" s="196" t="s">
        <v>185</v>
      </c>
      <c r="E585" s="196" t="s">
        <v>191</v>
      </c>
      <c r="F585" s="197" t="s">
        <v>192</v>
      </c>
      <c r="G585" s="198">
        <v>113630</v>
      </c>
      <c r="H585" s="198">
        <v>113630</v>
      </c>
      <c r="I585" s="198">
        <v>90949.64</v>
      </c>
      <c r="J585" s="198">
        <v>0</v>
      </c>
      <c r="K585" s="198">
        <v>0</v>
      </c>
      <c r="L585" s="198">
        <v>0</v>
      </c>
      <c r="M585" s="198">
        <v>0</v>
      </c>
      <c r="N585" s="198">
        <v>0</v>
      </c>
      <c r="O585" s="198">
        <v>0</v>
      </c>
      <c r="P585" s="198">
        <v>113630</v>
      </c>
      <c r="Q585" s="198">
        <v>113630</v>
      </c>
      <c r="R585" s="198">
        <v>90949.64</v>
      </c>
    </row>
    <row r="586" spans="1:18" x14ac:dyDescent="0.3">
      <c r="A586">
        <f t="shared" ref="A586:A649" si="9">A585+1</f>
        <v>578</v>
      </c>
      <c r="B586" s="195" t="s">
        <v>185</v>
      </c>
      <c r="C586" s="196" t="s">
        <v>315</v>
      </c>
      <c r="D586" s="196" t="s">
        <v>185</v>
      </c>
      <c r="E586" s="196" t="s">
        <v>193</v>
      </c>
      <c r="F586" s="199" t="s">
        <v>194</v>
      </c>
      <c r="G586" s="198">
        <v>113630</v>
      </c>
      <c r="H586" s="198">
        <v>113630</v>
      </c>
      <c r="I586" s="198">
        <v>90949.64</v>
      </c>
      <c r="J586" s="198">
        <v>0</v>
      </c>
      <c r="K586" s="198">
        <v>0</v>
      </c>
      <c r="L586" s="198">
        <v>0</v>
      </c>
      <c r="M586" s="198">
        <v>0</v>
      </c>
      <c r="N586" s="198">
        <v>0</v>
      </c>
      <c r="O586" s="198">
        <v>0</v>
      </c>
      <c r="P586" s="198">
        <v>113630</v>
      </c>
      <c r="Q586" s="198">
        <v>113630</v>
      </c>
      <c r="R586" s="198">
        <v>90949.64</v>
      </c>
    </row>
    <row r="587" spans="1:18" x14ac:dyDescent="0.3">
      <c r="A587">
        <f t="shared" si="9"/>
        <v>579</v>
      </c>
      <c r="B587" s="195" t="s">
        <v>185</v>
      </c>
      <c r="C587" s="196" t="s">
        <v>315</v>
      </c>
      <c r="D587" s="196" t="s">
        <v>185</v>
      </c>
      <c r="E587" s="196" t="s">
        <v>195</v>
      </c>
      <c r="F587" s="200" t="s">
        <v>196</v>
      </c>
      <c r="G587" s="198">
        <v>25060</v>
      </c>
      <c r="H587" s="198">
        <v>25060</v>
      </c>
      <c r="I587" s="198">
        <v>20008.919999999998</v>
      </c>
      <c r="J587" s="198">
        <v>0</v>
      </c>
      <c r="K587" s="198">
        <v>0</v>
      </c>
      <c r="L587" s="198">
        <v>0</v>
      </c>
      <c r="M587" s="198">
        <v>0</v>
      </c>
      <c r="N587" s="198">
        <v>0</v>
      </c>
      <c r="O587" s="198">
        <v>0</v>
      </c>
      <c r="P587" s="198">
        <v>25060</v>
      </c>
      <c r="Q587" s="198">
        <v>25060</v>
      </c>
      <c r="R587" s="198">
        <v>20008.919999999998</v>
      </c>
    </row>
    <row r="588" spans="1:18" x14ac:dyDescent="0.3">
      <c r="A588">
        <f t="shared" si="9"/>
        <v>580</v>
      </c>
      <c r="B588" s="195" t="s">
        <v>185</v>
      </c>
      <c r="C588" s="196" t="s">
        <v>315</v>
      </c>
      <c r="D588" s="196" t="s">
        <v>185</v>
      </c>
      <c r="E588" s="201" t="s">
        <v>197</v>
      </c>
      <c r="F588" s="202" t="s">
        <v>198</v>
      </c>
      <c r="G588" s="198">
        <v>1515960</v>
      </c>
      <c r="H588" s="198">
        <v>1515960</v>
      </c>
      <c r="I588" s="198">
        <v>972561.62</v>
      </c>
      <c r="J588" s="198">
        <v>0</v>
      </c>
      <c r="K588" s="198">
        <v>0</v>
      </c>
      <c r="L588" s="198">
        <v>0</v>
      </c>
      <c r="M588" s="198">
        <v>0</v>
      </c>
      <c r="N588" s="198">
        <v>0</v>
      </c>
      <c r="O588" s="198">
        <v>0</v>
      </c>
      <c r="P588" s="198">
        <v>1515960</v>
      </c>
      <c r="Q588" s="198">
        <v>1515960</v>
      </c>
      <c r="R588" s="198">
        <v>972561.62</v>
      </c>
    </row>
    <row r="589" spans="1:18" x14ac:dyDescent="0.3">
      <c r="A589">
        <f t="shared" si="9"/>
        <v>581</v>
      </c>
      <c r="B589" s="195" t="s">
        <v>185</v>
      </c>
      <c r="C589" s="196" t="s">
        <v>315</v>
      </c>
      <c r="D589" s="196" t="s">
        <v>185</v>
      </c>
      <c r="E589" s="201" t="s">
        <v>199</v>
      </c>
      <c r="F589" s="202" t="s">
        <v>200</v>
      </c>
      <c r="G589" s="198">
        <v>114710</v>
      </c>
      <c r="H589" s="198">
        <v>114710</v>
      </c>
      <c r="I589" s="198">
        <v>38941.599999999999</v>
      </c>
      <c r="J589" s="198">
        <v>0</v>
      </c>
      <c r="K589" s="198">
        <v>0</v>
      </c>
      <c r="L589" s="198">
        <v>0</v>
      </c>
      <c r="M589" s="198">
        <v>0</v>
      </c>
      <c r="N589" s="198">
        <v>0</v>
      </c>
      <c r="O589" s="198">
        <v>0</v>
      </c>
      <c r="P589" s="198">
        <v>114710</v>
      </c>
      <c r="Q589" s="198">
        <v>114710</v>
      </c>
      <c r="R589" s="198">
        <v>38941.599999999999</v>
      </c>
    </row>
    <row r="590" spans="1:18" x14ac:dyDescent="0.3">
      <c r="A590">
        <f t="shared" si="9"/>
        <v>582</v>
      </c>
      <c r="B590" s="195" t="s">
        <v>185</v>
      </c>
      <c r="C590" s="196" t="s">
        <v>315</v>
      </c>
      <c r="D590" s="196" t="s">
        <v>185</v>
      </c>
      <c r="E590" s="201" t="s">
        <v>201</v>
      </c>
      <c r="F590" s="202" t="s">
        <v>202</v>
      </c>
      <c r="G590" s="198">
        <v>718000</v>
      </c>
      <c r="H590" s="198">
        <v>718000</v>
      </c>
      <c r="I590" s="198">
        <v>383060.27</v>
      </c>
      <c r="J590" s="198">
        <v>0</v>
      </c>
      <c r="K590" s="198">
        <v>0</v>
      </c>
      <c r="L590" s="198">
        <v>0</v>
      </c>
      <c r="M590" s="198">
        <v>0</v>
      </c>
      <c r="N590" s="198">
        <v>0</v>
      </c>
      <c r="O590" s="198">
        <v>0</v>
      </c>
      <c r="P590" s="198">
        <v>718000</v>
      </c>
      <c r="Q590" s="198">
        <v>718000</v>
      </c>
      <c r="R590" s="198">
        <v>383060.27</v>
      </c>
    </row>
    <row r="591" spans="1:18" x14ac:dyDescent="0.3">
      <c r="A591">
        <f t="shared" si="9"/>
        <v>583</v>
      </c>
      <c r="B591" s="195" t="s">
        <v>185</v>
      </c>
      <c r="C591" s="196" t="s">
        <v>315</v>
      </c>
      <c r="D591" s="196" t="s">
        <v>185</v>
      </c>
      <c r="E591" s="196" t="s">
        <v>205</v>
      </c>
      <c r="F591" s="200" t="s">
        <v>206</v>
      </c>
      <c r="G591" s="198">
        <v>683250</v>
      </c>
      <c r="H591" s="198">
        <v>683250</v>
      </c>
      <c r="I591" s="198">
        <v>550559.75</v>
      </c>
      <c r="J591" s="198">
        <v>0</v>
      </c>
      <c r="K591" s="198">
        <v>0</v>
      </c>
      <c r="L591" s="198">
        <v>0</v>
      </c>
      <c r="M591" s="198">
        <v>0</v>
      </c>
      <c r="N591" s="198">
        <v>0</v>
      </c>
      <c r="O591" s="198">
        <v>0</v>
      </c>
      <c r="P591" s="198">
        <v>683250</v>
      </c>
      <c r="Q591" s="198">
        <v>683250</v>
      </c>
      <c r="R591" s="198">
        <v>550559.75</v>
      </c>
    </row>
    <row r="592" spans="1:18" x14ac:dyDescent="0.3">
      <c r="A592">
        <f t="shared" si="9"/>
        <v>584</v>
      </c>
      <c r="B592" s="195" t="s">
        <v>185</v>
      </c>
      <c r="C592" s="196" t="s">
        <v>315</v>
      </c>
      <c r="D592" s="196" t="s">
        <v>185</v>
      </c>
      <c r="E592" s="201" t="s">
        <v>211</v>
      </c>
      <c r="F592" s="202" t="s">
        <v>212</v>
      </c>
      <c r="G592" s="198">
        <v>683250</v>
      </c>
      <c r="H592" s="198">
        <v>683250</v>
      </c>
      <c r="I592" s="198">
        <v>550559.75</v>
      </c>
      <c r="J592" s="198">
        <v>0</v>
      </c>
      <c r="K592" s="198">
        <v>0</v>
      </c>
      <c r="L592" s="198">
        <v>0</v>
      </c>
      <c r="M592" s="198">
        <v>0</v>
      </c>
      <c r="N592" s="198">
        <v>0</v>
      </c>
      <c r="O592" s="198">
        <v>0</v>
      </c>
      <c r="P592" s="198">
        <v>683250</v>
      </c>
      <c r="Q592" s="198">
        <v>683250</v>
      </c>
      <c r="R592" s="198">
        <v>550559.75</v>
      </c>
    </row>
    <row r="593" spans="1:18" x14ac:dyDescent="0.3">
      <c r="A593">
        <f t="shared" si="9"/>
        <v>585</v>
      </c>
      <c r="B593" s="195" t="s">
        <v>185</v>
      </c>
      <c r="C593" s="196" t="s">
        <v>315</v>
      </c>
      <c r="D593" s="196" t="s">
        <v>185</v>
      </c>
      <c r="E593" s="201" t="s">
        <v>256</v>
      </c>
      <c r="F593" s="202" t="s">
        <v>257</v>
      </c>
      <c r="G593" s="198">
        <v>776650</v>
      </c>
      <c r="H593" s="198">
        <v>776650</v>
      </c>
      <c r="I593" s="198">
        <v>727944.79</v>
      </c>
      <c r="J593" s="198">
        <v>0</v>
      </c>
      <c r="K593" s="198">
        <v>0</v>
      </c>
      <c r="L593" s="198">
        <v>0</v>
      </c>
      <c r="M593" s="198">
        <v>0</v>
      </c>
      <c r="N593" s="198">
        <v>0</v>
      </c>
      <c r="O593" s="198">
        <v>0</v>
      </c>
      <c r="P593" s="198">
        <v>776650</v>
      </c>
      <c r="Q593" s="198">
        <v>776650</v>
      </c>
      <c r="R593" s="198">
        <v>727944.79</v>
      </c>
    </row>
    <row r="594" spans="1:18" ht="15.6" x14ac:dyDescent="0.3">
      <c r="A594">
        <f t="shared" si="9"/>
        <v>586</v>
      </c>
      <c r="B594" s="195" t="s">
        <v>185</v>
      </c>
      <c r="C594" s="196" t="s">
        <v>315</v>
      </c>
      <c r="D594" s="196" t="s">
        <v>185</v>
      </c>
      <c r="E594" s="201" t="s">
        <v>258</v>
      </c>
      <c r="F594" s="202" t="s">
        <v>259</v>
      </c>
      <c r="G594" s="198">
        <v>776650</v>
      </c>
      <c r="H594" s="198">
        <v>776650</v>
      </c>
      <c r="I594" s="198">
        <v>727944.79</v>
      </c>
      <c r="J594" s="198">
        <v>0</v>
      </c>
      <c r="K594" s="198">
        <v>0</v>
      </c>
      <c r="L594" s="198">
        <v>0</v>
      </c>
      <c r="M594" s="198">
        <v>0</v>
      </c>
      <c r="N594" s="198">
        <v>0</v>
      </c>
      <c r="O594" s="198">
        <v>0</v>
      </c>
      <c r="P594" s="198">
        <v>776650</v>
      </c>
      <c r="Q594" s="198">
        <v>776650</v>
      </c>
      <c r="R594" s="198">
        <v>727944.79</v>
      </c>
    </row>
    <row r="595" spans="1:18" x14ac:dyDescent="0.3">
      <c r="A595">
        <f t="shared" si="9"/>
        <v>587</v>
      </c>
      <c r="B595" s="195" t="s">
        <v>185</v>
      </c>
      <c r="C595" s="196" t="s">
        <v>315</v>
      </c>
      <c r="D595" s="196" t="s">
        <v>185</v>
      </c>
      <c r="E595" s="201" t="s">
        <v>227</v>
      </c>
      <c r="F595" s="202" t="s">
        <v>414</v>
      </c>
      <c r="G595" s="198">
        <v>0</v>
      </c>
      <c r="H595" s="198">
        <v>0</v>
      </c>
      <c r="I595" s="198">
        <v>0</v>
      </c>
      <c r="J595" s="198">
        <v>1752736</v>
      </c>
      <c r="K595" s="198">
        <v>1752736</v>
      </c>
      <c r="L595" s="198">
        <v>1684328</v>
      </c>
      <c r="M595" s="198">
        <v>1684328</v>
      </c>
      <c r="N595" s="198">
        <v>0</v>
      </c>
      <c r="O595" s="198">
        <v>0</v>
      </c>
      <c r="P595" s="198">
        <v>1752736</v>
      </c>
      <c r="Q595" s="198">
        <v>1752736</v>
      </c>
      <c r="R595" s="198">
        <v>1684328</v>
      </c>
    </row>
    <row r="596" spans="1:18" x14ac:dyDescent="0.3">
      <c r="A596">
        <f t="shared" si="9"/>
        <v>588</v>
      </c>
      <c r="B596" s="195" t="s">
        <v>185</v>
      </c>
      <c r="C596" s="196" t="s">
        <v>315</v>
      </c>
      <c r="D596" s="196" t="s">
        <v>185</v>
      </c>
      <c r="E596" s="196" t="s">
        <v>228</v>
      </c>
      <c r="F596" s="199" t="s">
        <v>229</v>
      </c>
      <c r="G596" s="198">
        <v>0</v>
      </c>
      <c r="H596" s="198">
        <v>0</v>
      </c>
      <c r="I596" s="198">
        <v>0</v>
      </c>
      <c r="J596" s="198">
        <v>368000</v>
      </c>
      <c r="K596" s="198">
        <v>368000</v>
      </c>
      <c r="L596" s="198">
        <v>309592</v>
      </c>
      <c r="M596" s="198">
        <v>309592</v>
      </c>
      <c r="N596" s="198">
        <v>0</v>
      </c>
      <c r="O596" s="198">
        <v>0</v>
      </c>
      <c r="P596" s="198">
        <v>368000</v>
      </c>
      <c r="Q596" s="198">
        <v>368000</v>
      </c>
      <c r="R596" s="198">
        <v>309592</v>
      </c>
    </row>
    <row r="597" spans="1:18" ht="15.6" x14ac:dyDescent="0.3">
      <c r="A597">
        <f t="shared" si="9"/>
        <v>589</v>
      </c>
      <c r="B597" s="195" t="s">
        <v>185</v>
      </c>
      <c r="C597" s="196" t="s">
        <v>315</v>
      </c>
      <c r="D597" s="196" t="s">
        <v>185</v>
      </c>
      <c r="E597" s="196" t="s">
        <v>230</v>
      </c>
      <c r="F597" s="200" t="s">
        <v>231</v>
      </c>
      <c r="G597" s="198">
        <v>0</v>
      </c>
      <c r="H597" s="198">
        <v>0</v>
      </c>
      <c r="I597" s="198">
        <v>0</v>
      </c>
      <c r="J597" s="198">
        <v>368000</v>
      </c>
      <c r="K597" s="198">
        <v>368000</v>
      </c>
      <c r="L597" s="198">
        <v>309592</v>
      </c>
      <c r="M597" s="198">
        <v>309592</v>
      </c>
      <c r="N597" s="198">
        <v>0</v>
      </c>
      <c r="O597" s="198">
        <v>0</v>
      </c>
      <c r="P597" s="198">
        <v>368000</v>
      </c>
      <c r="Q597" s="198">
        <v>368000</v>
      </c>
      <c r="R597" s="198">
        <v>309592</v>
      </c>
    </row>
    <row r="598" spans="1:18" x14ac:dyDescent="0.3">
      <c r="A598">
        <f t="shared" si="9"/>
        <v>590</v>
      </c>
      <c r="B598" s="195" t="s">
        <v>185</v>
      </c>
      <c r="C598" s="196" t="s">
        <v>315</v>
      </c>
      <c r="D598" s="196" t="s">
        <v>185</v>
      </c>
      <c r="E598" s="201" t="s">
        <v>260</v>
      </c>
      <c r="F598" s="202" t="s">
        <v>261</v>
      </c>
      <c r="G598" s="198">
        <v>0</v>
      </c>
      <c r="H598" s="198">
        <v>0</v>
      </c>
      <c r="I598" s="198">
        <v>0</v>
      </c>
      <c r="J598" s="198">
        <v>1384736</v>
      </c>
      <c r="K598" s="198">
        <v>1384736</v>
      </c>
      <c r="L598" s="198">
        <v>1374736</v>
      </c>
      <c r="M598" s="198">
        <v>1374736</v>
      </c>
      <c r="N598" s="198">
        <v>0</v>
      </c>
      <c r="O598" s="198">
        <v>0</v>
      </c>
      <c r="P598" s="198">
        <v>1384736</v>
      </c>
      <c r="Q598" s="198">
        <v>1384736</v>
      </c>
      <c r="R598" s="198">
        <v>1374736</v>
      </c>
    </row>
    <row r="599" spans="1:18" x14ac:dyDescent="0.3">
      <c r="A599">
        <f t="shared" si="9"/>
        <v>591</v>
      </c>
      <c r="B599" s="195"/>
      <c r="C599" s="196"/>
      <c r="D599" s="196"/>
      <c r="E599" s="196"/>
      <c r="F599" s="197"/>
      <c r="G599" s="198"/>
      <c r="H599" s="198"/>
      <c r="I599" s="198"/>
      <c r="J599" s="198"/>
      <c r="K599" s="198"/>
      <c r="L599" s="198"/>
      <c r="M599" s="198"/>
      <c r="N599" s="198"/>
      <c r="O599" s="198"/>
      <c r="P599" s="198"/>
      <c r="Q599" s="198"/>
      <c r="R599" s="198"/>
    </row>
    <row r="600" spans="1:18" ht="23.4" x14ac:dyDescent="0.3">
      <c r="A600">
        <f t="shared" si="9"/>
        <v>592</v>
      </c>
      <c r="B600" s="195" t="s">
        <v>484</v>
      </c>
      <c r="C600" s="196"/>
      <c r="D600" s="196"/>
      <c r="E600" s="196"/>
      <c r="F600" s="199"/>
      <c r="G600" s="198" t="s">
        <v>185</v>
      </c>
      <c r="H600" s="198" t="s">
        <v>185</v>
      </c>
      <c r="I600" s="198" t="s">
        <v>458</v>
      </c>
      <c r="J600" s="198"/>
      <c r="K600" s="198" t="s">
        <v>185</v>
      </c>
      <c r="L600" s="198" t="s">
        <v>185</v>
      </c>
      <c r="M600" s="198" t="s">
        <v>185</v>
      </c>
      <c r="N600" s="198" t="s">
        <v>185</v>
      </c>
      <c r="O600" s="198" t="s">
        <v>185</v>
      </c>
      <c r="P600" s="198" t="s">
        <v>185</v>
      </c>
      <c r="Q600" s="198" t="s">
        <v>472</v>
      </c>
      <c r="R600" s="198"/>
    </row>
    <row r="601" spans="1:18" x14ac:dyDescent="0.3">
      <c r="A601">
        <f t="shared" si="9"/>
        <v>593</v>
      </c>
      <c r="B601" s="195" t="s">
        <v>406</v>
      </c>
      <c r="C601" s="196" t="s">
        <v>407</v>
      </c>
      <c r="D601" s="196">
        <v>3</v>
      </c>
      <c r="E601" s="196">
        <v>4</v>
      </c>
      <c r="F601" s="200">
        <v>5</v>
      </c>
      <c r="G601" s="198">
        <v>6</v>
      </c>
      <c r="H601" s="198">
        <v>7</v>
      </c>
      <c r="I601" s="198">
        <v>8</v>
      </c>
      <c r="J601" s="198">
        <v>9</v>
      </c>
      <c r="K601" s="198">
        <v>10</v>
      </c>
      <c r="L601" s="198">
        <v>11</v>
      </c>
      <c r="M601" s="198">
        <v>12</v>
      </c>
      <c r="N601" s="198" t="s">
        <v>408</v>
      </c>
      <c r="O601" s="198" t="s">
        <v>409</v>
      </c>
      <c r="P601" s="198" t="s">
        <v>410</v>
      </c>
      <c r="Q601" s="198" t="s">
        <v>411</v>
      </c>
      <c r="R601" s="198" t="s">
        <v>412</v>
      </c>
    </row>
    <row r="602" spans="1:18" ht="15.6" x14ac:dyDescent="0.3">
      <c r="A602">
        <f t="shared" si="9"/>
        <v>594</v>
      </c>
      <c r="B602" s="195" t="s">
        <v>185</v>
      </c>
      <c r="C602" s="196" t="s">
        <v>315</v>
      </c>
      <c r="D602" s="196" t="s">
        <v>185</v>
      </c>
      <c r="E602" s="201" t="s">
        <v>262</v>
      </c>
      <c r="F602" s="202" t="s">
        <v>263</v>
      </c>
      <c r="G602" s="198">
        <v>0</v>
      </c>
      <c r="H602" s="198">
        <v>0</v>
      </c>
      <c r="I602" s="198">
        <v>0</v>
      </c>
      <c r="J602" s="198">
        <v>19000</v>
      </c>
      <c r="K602" s="198">
        <v>19000</v>
      </c>
      <c r="L602" s="198">
        <v>9000</v>
      </c>
      <c r="M602" s="198">
        <v>9000</v>
      </c>
      <c r="N602" s="198">
        <v>0</v>
      </c>
      <c r="O602" s="198">
        <v>0</v>
      </c>
      <c r="P602" s="198">
        <v>19000</v>
      </c>
      <c r="Q602" s="198">
        <v>19000</v>
      </c>
      <c r="R602" s="198">
        <v>9000</v>
      </c>
    </row>
    <row r="603" spans="1:18" x14ac:dyDescent="0.3">
      <c r="A603">
        <f t="shared" si="9"/>
        <v>595</v>
      </c>
      <c r="B603" s="195" t="s">
        <v>185</v>
      </c>
      <c r="C603" s="196" t="s">
        <v>315</v>
      </c>
      <c r="D603" s="196" t="s">
        <v>185</v>
      </c>
      <c r="E603" s="201" t="s">
        <v>294</v>
      </c>
      <c r="F603" s="202" t="s">
        <v>450</v>
      </c>
      <c r="G603" s="198">
        <v>0</v>
      </c>
      <c r="H603" s="198">
        <v>0</v>
      </c>
      <c r="I603" s="198">
        <v>0</v>
      </c>
      <c r="J603" s="198">
        <v>1365736</v>
      </c>
      <c r="K603" s="198">
        <v>1365736</v>
      </c>
      <c r="L603" s="198">
        <v>1365736</v>
      </c>
      <c r="M603" s="198">
        <v>1365736</v>
      </c>
      <c r="N603" s="198">
        <v>0</v>
      </c>
      <c r="O603" s="198">
        <v>0</v>
      </c>
      <c r="P603" s="198">
        <v>1365736</v>
      </c>
      <c r="Q603" s="198">
        <v>1365736</v>
      </c>
      <c r="R603" s="198">
        <v>1365736</v>
      </c>
    </row>
    <row r="604" spans="1:18" ht="15.6" x14ac:dyDescent="0.3">
      <c r="A604">
        <f t="shared" si="9"/>
        <v>596</v>
      </c>
      <c r="B604" s="195" t="s">
        <v>185</v>
      </c>
      <c r="C604" s="196" t="s">
        <v>316</v>
      </c>
      <c r="D604" s="196" t="s">
        <v>185</v>
      </c>
      <c r="E604" s="201" t="s">
        <v>187</v>
      </c>
      <c r="F604" s="202" t="s">
        <v>423</v>
      </c>
      <c r="G604" s="198">
        <v>27040</v>
      </c>
      <c r="H604" s="198">
        <v>27040</v>
      </c>
      <c r="I604" s="198">
        <v>18284.47</v>
      </c>
      <c r="J604" s="198">
        <v>9000</v>
      </c>
      <c r="K604" s="198">
        <v>9000</v>
      </c>
      <c r="L604" s="198">
        <v>8500</v>
      </c>
      <c r="M604" s="198">
        <v>8500</v>
      </c>
      <c r="N604" s="198">
        <v>0</v>
      </c>
      <c r="O604" s="198">
        <v>0</v>
      </c>
      <c r="P604" s="198">
        <v>36040</v>
      </c>
      <c r="Q604" s="198">
        <v>36040</v>
      </c>
      <c r="R604" s="198">
        <v>26784.47</v>
      </c>
    </row>
    <row r="605" spans="1:18" x14ac:dyDescent="0.3">
      <c r="A605">
        <f t="shared" si="9"/>
        <v>597</v>
      </c>
      <c r="B605" s="195" t="s">
        <v>185</v>
      </c>
      <c r="C605" s="196" t="s">
        <v>316</v>
      </c>
      <c r="D605" s="196" t="s">
        <v>185</v>
      </c>
      <c r="E605" s="201" t="s">
        <v>188</v>
      </c>
      <c r="F605" s="202" t="s">
        <v>413</v>
      </c>
      <c r="G605" s="198">
        <v>27040</v>
      </c>
      <c r="H605" s="198">
        <v>27040</v>
      </c>
      <c r="I605" s="198">
        <v>18284.47</v>
      </c>
      <c r="J605" s="198">
        <v>0</v>
      </c>
      <c r="K605" s="198">
        <v>0</v>
      </c>
      <c r="L605" s="198">
        <v>0</v>
      </c>
      <c r="M605" s="198">
        <v>0</v>
      </c>
      <c r="N605" s="198">
        <v>0</v>
      </c>
      <c r="O605" s="198">
        <v>0</v>
      </c>
      <c r="P605" s="198">
        <v>27040</v>
      </c>
      <c r="Q605" s="198">
        <v>27040</v>
      </c>
      <c r="R605" s="198">
        <v>18284.47</v>
      </c>
    </row>
    <row r="606" spans="1:18" x14ac:dyDescent="0.3">
      <c r="A606">
        <f t="shared" si="9"/>
        <v>598</v>
      </c>
      <c r="B606" s="195" t="s">
        <v>185</v>
      </c>
      <c r="C606" s="196" t="s">
        <v>316</v>
      </c>
      <c r="D606" s="196" t="s">
        <v>185</v>
      </c>
      <c r="E606" s="196" t="s">
        <v>197</v>
      </c>
      <c r="F606" s="199" t="s">
        <v>198</v>
      </c>
      <c r="G606" s="198">
        <v>27040</v>
      </c>
      <c r="H606" s="198">
        <v>27040</v>
      </c>
      <c r="I606" s="198">
        <v>18284.47</v>
      </c>
      <c r="J606" s="198">
        <v>0</v>
      </c>
      <c r="K606" s="198">
        <v>0</v>
      </c>
      <c r="L606" s="198">
        <v>0</v>
      </c>
      <c r="M606" s="198">
        <v>0</v>
      </c>
      <c r="N606" s="198">
        <v>0</v>
      </c>
      <c r="O606" s="198">
        <v>0</v>
      </c>
      <c r="P606" s="198">
        <v>27040</v>
      </c>
      <c r="Q606" s="198">
        <v>27040</v>
      </c>
      <c r="R606" s="198">
        <v>18284.47</v>
      </c>
    </row>
    <row r="607" spans="1:18" x14ac:dyDescent="0.3">
      <c r="A607">
        <f t="shared" si="9"/>
        <v>599</v>
      </c>
      <c r="B607" s="195" t="s">
        <v>185</v>
      </c>
      <c r="C607" s="196" t="s">
        <v>316</v>
      </c>
      <c r="D607" s="196" t="s">
        <v>185</v>
      </c>
      <c r="E607" s="196" t="s">
        <v>201</v>
      </c>
      <c r="F607" s="200" t="s">
        <v>202</v>
      </c>
      <c r="G607" s="198">
        <v>4640</v>
      </c>
      <c r="H607" s="198">
        <v>4640</v>
      </c>
      <c r="I607" s="198">
        <v>600</v>
      </c>
      <c r="J607" s="198">
        <v>0</v>
      </c>
      <c r="K607" s="198">
        <v>0</v>
      </c>
      <c r="L607" s="198">
        <v>0</v>
      </c>
      <c r="M607" s="198">
        <v>0</v>
      </c>
      <c r="N607" s="198">
        <v>0</v>
      </c>
      <c r="O607" s="198">
        <v>0</v>
      </c>
      <c r="P607" s="198">
        <v>4640</v>
      </c>
      <c r="Q607" s="198">
        <v>4640</v>
      </c>
      <c r="R607" s="198">
        <v>600</v>
      </c>
    </row>
    <row r="608" spans="1:18" x14ac:dyDescent="0.3">
      <c r="A608">
        <f t="shared" si="9"/>
        <v>600</v>
      </c>
      <c r="B608" s="195" t="s">
        <v>185</v>
      </c>
      <c r="C608" s="196" t="s">
        <v>316</v>
      </c>
      <c r="D608" s="196" t="s">
        <v>185</v>
      </c>
      <c r="E608" s="201" t="s">
        <v>205</v>
      </c>
      <c r="F608" s="202" t="s">
        <v>206</v>
      </c>
      <c r="G608" s="198">
        <v>22400</v>
      </c>
      <c r="H608" s="198">
        <v>22400</v>
      </c>
      <c r="I608" s="198">
        <v>17684.47</v>
      </c>
      <c r="J608" s="198">
        <v>0</v>
      </c>
      <c r="K608" s="198">
        <v>0</v>
      </c>
      <c r="L608" s="198">
        <v>0</v>
      </c>
      <c r="M608" s="198">
        <v>0</v>
      </c>
      <c r="N608" s="198">
        <v>0</v>
      </c>
      <c r="O608" s="198">
        <v>0</v>
      </c>
      <c r="P608" s="198">
        <v>22400</v>
      </c>
      <c r="Q608" s="198">
        <v>22400</v>
      </c>
      <c r="R608" s="198">
        <v>17684.47</v>
      </c>
    </row>
    <row r="609" spans="1:18" x14ac:dyDescent="0.3">
      <c r="A609">
        <f t="shared" si="9"/>
        <v>601</v>
      </c>
      <c r="B609" s="195" t="s">
        <v>185</v>
      </c>
      <c r="C609" s="196" t="s">
        <v>316</v>
      </c>
      <c r="D609" s="196" t="s">
        <v>185</v>
      </c>
      <c r="E609" s="201" t="s">
        <v>211</v>
      </c>
      <c r="F609" s="202" t="s">
        <v>212</v>
      </c>
      <c r="G609" s="198">
        <v>22400</v>
      </c>
      <c r="H609" s="198">
        <v>22400</v>
      </c>
      <c r="I609" s="198">
        <v>17684.47</v>
      </c>
      <c r="J609" s="198">
        <v>0</v>
      </c>
      <c r="K609" s="198">
        <v>0</v>
      </c>
      <c r="L609" s="198">
        <v>0</v>
      </c>
      <c r="M609" s="198">
        <v>0</v>
      </c>
      <c r="N609" s="198">
        <v>0</v>
      </c>
      <c r="O609" s="198">
        <v>0</v>
      </c>
      <c r="P609" s="198">
        <v>22400</v>
      </c>
      <c r="Q609" s="198">
        <v>22400</v>
      </c>
      <c r="R609" s="198">
        <v>17684.47</v>
      </c>
    </row>
    <row r="610" spans="1:18" x14ac:dyDescent="0.3">
      <c r="A610">
        <f t="shared" si="9"/>
        <v>602</v>
      </c>
      <c r="B610" s="195" t="s">
        <v>185</v>
      </c>
      <c r="C610" s="196" t="s">
        <v>316</v>
      </c>
      <c r="D610" s="196" t="s">
        <v>185</v>
      </c>
      <c r="E610" s="201" t="s">
        <v>227</v>
      </c>
      <c r="F610" s="202" t="s">
        <v>414</v>
      </c>
      <c r="G610" s="198">
        <v>0</v>
      </c>
      <c r="H610" s="198">
        <v>0</v>
      </c>
      <c r="I610" s="198">
        <v>0</v>
      </c>
      <c r="J610" s="198">
        <v>9000</v>
      </c>
      <c r="K610" s="198">
        <v>9000</v>
      </c>
      <c r="L610" s="198">
        <v>8500</v>
      </c>
      <c r="M610" s="198">
        <v>8500</v>
      </c>
      <c r="N610" s="198">
        <v>0</v>
      </c>
      <c r="O610" s="198">
        <v>0</v>
      </c>
      <c r="P610" s="198">
        <v>9000</v>
      </c>
      <c r="Q610" s="198">
        <v>9000</v>
      </c>
      <c r="R610" s="198">
        <v>8500</v>
      </c>
    </row>
    <row r="611" spans="1:18" x14ac:dyDescent="0.3">
      <c r="A611">
        <f t="shared" si="9"/>
        <v>603</v>
      </c>
      <c r="B611" s="195" t="s">
        <v>185</v>
      </c>
      <c r="C611" s="196" t="s">
        <v>316</v>
      </c>
      <c r="D611" s="196" t="s">
        <v>185</v>
      </c>
      <c r="E611" s="201" t="s">
        <v>228</v>
      </c>
      <c r="F611" s="202" t="s">
        <v>229</v>
      </c>
      <c r="G611" s="198">
        <v>0</v>
      </c>
      <c r="H611" s="198">
        <v>0</v>
      </c>
      <c r="I611" s="198">
        <v>0</v>
      </c>
      <c r="J611" s="198">
        <v>9000</v>
      </c>
      <c r="K611" s="198">
        <v>9000</v>
      </c>
      <c r="L611" s="198">
        <v>8500</v>
      </c>
      <c r="M611" s="198">
        <v>8500</v>
      </c>
      <c r="N611" s="198">
        <v>0</v>
      </c>
      <c r="O611" s="198">
        <v>0</v>
      </c>
      <c r="P611" s="198">
        <v>9000</v>
      </c>
      <c r="Q611" s="198">
        <v>9000</v>
      </c>
      <c r="R611" s="198">
        <v>8500</v>
      </c>
    </row>
    <row r="612" spans="1:18" ht="15.6" x14ac:dyDescent="0.3">
      <c r="A612">
        <f t="shared" si="9"/>
        <v>604</v>
      </c>
      <c r="B612" s="195" t="s">
        <v>185</v>
      </c>
      <c r="C612" s="196" t="s">
        <v>316</v>
      </c>
      <c r="D612" s="196" t="s">
        <v>185</v>
      </c>
      <c r="E612" s="196" t="s">
        <v>230</v>
      </c>
      <c r="F612" s="197" t="s">
        <v>231</v>
      </c>
      <c r="G612" s="198">
        <v>0</v>
      </c>
      <c r="H612" s="198">
        <v>0</v>
      </c>
      <c r="I612" s="198">
        <v>0</v>
      </c>
      <c r="J612" s="198">
        <v>9000</v>
      </c>
      <c r="K612" s="198">
        <v>9000</v>
      </c>
      <c r="L612" s="198">
        <v>8500</v>
      </c>
      <c r="M612" s="198">
        <v>8500</v>
      </c>
      <c r="N612" s="198">
        <v>0</v>
      </c>
      <c r="O612" s="198">
        <v>0</v>
      </c>
      <c r="P612" s="198">
        <v>9000</v>
      </c>
      <c r="Q612" s="198">
        <v>9000</v>
      </c>
      <c r="R612" s="198">
        <v>8500</v>
      </c>
    </row>
    <row r="613" spans="1:18" ht="15.6" x14ac:dyDescent="0.3">
      <c r="A613">
        <f t="shared" si="9"/>
        <v>605</v>
      </c>
      <c r="B613" s="195" t="s">
        <v>317</v>
      </c>
      <c r="C613" s="196" t="s">
        <v>318</v>
      </c>
      <c r="D613" s="196" t="s">
        <v>185</v>
      </c>
      <c r="E613" s="196" t="s">
        <v>187</v>
      </c>
      <c r="F613" s="199" t="s">
        <v>77</v>
      </c>
      <c r="G613" s="198">
        <v>27040</v>
      </c>
      <c r="H613" s="198">
        <v>27040</v>
      </c>
      <c r="I613" s="198">
        <v>18284.47</v>
      </c>
      <c r="J613" s="198">
        <v>9000</v>
      </c>
      <c r="K613" s="198">
        <v>9000</v>
      </c>
      <c r="L613" s="198">
        <v>8500</v>
      </c>
      <c r="M613" s="198">
        <v>8500</v>
      </c>
      <c r="N613" s="198">
        <v>0</v>
      </c>
      <c r="O613" s="198">
        <v>0</v>
      </c>
      <c r="P613" s="198">
        <v>36040</v>
      </c>
      <c r="Q613" s="198">
        <v>36040</v>
      </c>
      <c r="R613" s="198">
        <v>26784.47</v>
      </c>
    </row>
    <row r="614" spans="1:18" x14ac:dyDescent="0.3">
      <c r="A614">
        <f t="shared" si="9"/>
        <v>606</v>
      </c>
      <c r="B614" s="195" t="s">
        <v>317</v>
      </c>
      <c r="C614" s="196" t="s">
        <v>318</v>
      </c>
      <c r="D614" s="196" t="s">
        <v>185</v>
      </c>
      <c r="E614" s="196" t="s">
        <v>188</v>
      </c>
      <c r="F614" s="200" t="s">
        <v>413</v>
      </c>
      <c r="G614" s="198">
        <v>27040</v>
      </c>
      <c r="H614" s="198">
        <v>27040</v>
      </c>
      <c r="I614" s="198">
        <v>18284.47</v>
      </c>
      <c r="J614" s="198">
        <v>0</v>
      </c>
      <c r="K614" s="198">
        <v>0</v>
      </c>
      <c r="L614" s="198">
        <v>0</v>
      </c>
      <c r="M614" s="198">
        <v>0</v>
      </c>
      <c r="N614" s="198">
        <v>0</v>
      </c>
      <c r="O614" s="198">
        <v>0</v>
      </c>
      <c r="P614" s="198">
        <v>27040</v>
      </c>
      <c r="Q614" s="198">
        <v>27040</v>
      </c>
      <c r="R614" s="198">
        <v>18284.47</v>
      </c>
    </row>
    <row r="615" spans="1:18" x14ac:dyDescent="0.3">
      <c r="A615">
        <f t="shared" si="9"/>
        <v>607</v>
      </c>
      <c r="B615" s="195" t="s">
        <v>317</v>
      </c>
      <c r="C615" s="196" t="s">
        <v>318</v>
      </c>
      <c r="D615" s="196" t="s">
        <v>185</v>
      </c>
      <c r="E615" s="201" t="s">
        <v>197</v>
      </c>
      <c r="F615" s="202" t="s">
        <v>198</v>
      </c>
      <c r="G615" s="198">
        <v>27040</v>
      </c>
      <c r="H615" s="198">
        <v>27040</v>
      </c>
      <c r="I615" s="198">
        <v>18284.47</v>
      </c>
      <c r="J615" s="198">
        <v>0</v>
      </c>
      <c r="K615" s="198">
        <v>0</v>
      </c>
      <c r="L615" s="198">
        <v>0</v>
      </c>
      <c r="M615" s="198">
        <v>0</v>
      </c>
      <c r="N615" s="198">
        <v>0</v>
      </c>
      <c r="O615" s="198">
        <v>0</v>
      </c>
      <c r="P615" s="198">
        <v>27040</v>
      </c>
      <c r="Q615" s="198">
        <v>27040</v>
      </c>
      <c r="R615" s="198">
        <v>18284.47</v>
      </c>
    </row>
    <row r="616" spans="1:18" x14ac:dyDescent="0.3">
      <c r="A616">
        <f t="shared" si="9"/>
        <v>608</v>
      </c>
      <c r="B616" s="195" t="s">
        <v>317</v>
      </c>
      <c r="C616" s="196" t="s">
        <v>318</v>
      </c>
      <c r="D616" s="196" t="s">
        <v>185</v>
      </c>
      <c r="E616" s="201" t="s">
        <v>201</v>
      </c>
      <c r="F616" s="202" t="s">
        <v>202</v>
      </c>
      <c r="G616" s="198">
        <v>4640</v>
      </c>
      <c r="H616" s="198">
        <v>4640</v>
      </c>
      <c r="I616" s="198">
        <v>600</v>
      </c>
      <c r="J616" s="198">
        <v>0</v>
      </c>
      <c r="K616" s="198">
        <v>0</v>
      </c>
      <c r="L616" s="198">
        <v>0</v>
      </c>
      <c r="M616" s="198">
        <v>0</v>
      </c>
      <c r="N616" s="198">
        <v>0</v>
      </c>
      <c r="O616" s="198">
        <v>0</v>
      </c>
      <c r="P616" s="198">
        <v>4640</v>
      </c>
      <c r="Q616" s="198">
        <v>4640</v>
      </c>
      <c r="R616" s="198">
        <v>600</v>
      </c>
    </row>
    <row r="617" spans="1:18" x14ac:dyDescent="0.3">
      <c r="A617">
        <f t="shared" si="9"/>
        <v>609</v>
      </c>
      <c r="B617" s="195" t="s">
        <v>317</v>
      </c>
      <c r="C617" s="196" t="s">
        <v>318</v>
      </c>
      <c r="D617" s="196" t="s">
        <v>185</v>
      </c>
      <c r="E617" s="196" t="s">
        <v>205</v>
      </c>
      <c r="F617" s="197" t="s">
        <v>206</v>
      </c>
      <c r="G617" s="198">
        <v>22400</v>
      </c>
      <c r="H617" s="198">
        <v>22400</v>
      </c>
      <c r="I617" s="198">
        <v>17684.47</v>
      </c>
      <c r="J617" s="198">
        <v>0</v>
      </c>
      <c r="K617" s="198">
        <v>0</v>
      </c>
      <c r="L617" s="198">
        <v>0</v>
      </c>
      <c r="M617" s="198">
        <v>0</v>
      </c>
      <c r="N617" s="198">
        <v>0</v>
      </c>
      <c r="O617" s="198">
        <v>0</v>
      </c>
      <c r="P617" s="198">
        <v>22400</v>
      </c>
      <c r="Q617" s="198">
        <v>22400</v>
      </c>
      <c r="R617" s="198">
        <v>17684.47</v>
      </c>
    </row>
    <row r="618" spans="1:18" x14ac:dyDescent="0.3">
      <c r="A618">
        <f t="shared" si="9"/>
        <v>610</v>
      </c>
      <c r="B618" s="195" t="s">
        <v>317</v>
      </c>
      <c r="C618" s="196" t="s">
        <v>318</v>
      </c>
      <c r="D618" s="196" t="s">
        <v>185</v>
      </c>
      <c r="E618" s="196" t="s">
        <v>211</v>
      </c>
      <c r="F618" s="199" t="s">
        <v>212</v>
      </c>
      <c r="G618" s="198">
        <v>22400</v>
      </c>
      <c r="H618" s="198">
        <v>22400</v>
      </c>
      <c r="I618" s="198">
        <v>17684.47</v>
      </c>
      <c r="J618" s="198">
        <v>0</v>
      </c>
      <c r="K618" s="198">
        <v>0</v>
      </c>
      <c r="L618" s="198">
        <v>0</v>
      </c>
      <c r="M618" s="198">
        <v>0</v>
      </c>
      <c r="N618" s="198">
        <v>0</v>
      </c>
      <c r="O618" s="198">
        <v>0</v>
      </c>
      <c r="P618" s="198">
        <v>22400</v>
      </c>
      <c r="Q618" s="198">
        <v>22400</v>
      </c>
      <c r="R618" s="198">
        <v>17684.47</v>
      </c>
    </row>
    <row r="619" spans="1:18" x14ac:dyDescent="0.3">
      <c r="A619">
        <f t="shared" si="9"/>
        <v>611</v>
      </c>
      <c r="B619" s="195" t="s">
        <v>317</v>
      </c>
      <c r="C619" s="196" t="s">
        <v>318</v>
      </c>
      <c r="D619" s="196" t="s">
        <v>185</v>
      </c>
      <c r="E619" s="196" t="s">
        <v>227</v>
      </c>
      <c r="F619" s="200" t="s">
        <v>414</v>
      </c>
      <c r="G619" s="198">
        <v>0</v>
      </c>
      <c r="H619" s="198">
        <v>0</v>
      </c>
      <c r="I619" s="198">
        <v>0</v>
      </c>
      <c r="J619" s="198">
        <v>9000</v>
      </c>
      <c r="K619" s="198">
        <v>9000</v>
      </c>
      <c r="L619" s="198">
        <v>8500</v>
      </c>
      <c r="M619" s="198">
        <v>8500</v>
      </c>
      <c r="N619" s="198">
        <v>0</v>
      </c>
      <c r="O619" s="198">
        <v>0</v>
      </c>
      <c r="P619" s="198">
        <v>9000</v>
      </c>
      <c r="Q619" s="198">
        <v>9000</v>
      </c>
      <c r="R619" s="198">
        <v>8500</v>
      </c>
    </row>
    <row r="620" spans="1:18" x14ac:dyDescent="0.3">
      <c r="A620">
        <f t="shared" si="9"/>
        <v>612</v>
      </c>
      <c r="B620" s="195" t="s">
        <v>317</v>
      </c>
      <c r="C620" s="196" t="s">
        <v>318</v>
      </c>
      <c r="D620" s="196" t="s">
        <v>185</v>
      </c>
      <c r="E620" s="201" t="s">
        <v>228</v>
      </c>
      <c r="F620" s="202" t="s">
        <v>229</v>
      </c>
      <c r="G620" s="198">
        <v>0</v>
      </c>
      <c r="H620" s="198">
        <v>0</v>
      </c>
      <c r="I620" s="198">
        <v>0</v>
      </c>
      <c r="J620" s="198">
        <v>9000</v>
      </c>
      <c r="K620" s="198">
        <v>9000</v>
      </c>
      <c r="L620" s="198">
        <v>8500</v>
      </c>
      <c r="M620" s="198">
        <v>8500</v>
      </c>
      <c r="N620" s="198">
        <v>0</v>
      </c>
      <c r="O620" s="198">
        <v>0</v>
      </c>
      <c r="P620" s="198">
        <v>9000</v>
      </c>
      <c r="Q620" s="198">
        <v>9000</v>
      </c>
      <c r="R620" s="198">
        <v>8500</v>
      </c>
    </row>
    <row r="621" spans="1:18" ht="15.6" x14ac:dyDescent="0.3">
      <c r="A621">
        <f t="shared" si="9"/>
        <v>613</v>
      </c>
      <c r="B621" s="195" t="s">
        <v>317</v>
      </c>
      <c r="C621" s="196" t="s">
        <v>318</v>
      </c>
      <c r="D621" s="196" t="s">
        <v>185</v>
      </c>
      <c r="E621" s="201" t="s">
        <v>230</v>
      </c>
      <c r="F621" s="202" t="s">
        <v>231</v>
      </c>
      <c r="G621" s="198">
        <v>0</v>
      </c>
      <c r="H621" s="198">
        <v>0</v>
      </c>
      <c r="I621" s="198">
        <v>0</v>
      </c>
      <c r="J621" s="198">
        <v>9000</v>
      </c>
      <c r="K621" s="198">
        <v>9000</v>
      </c>
      <c r="L621" s="198">
        <v>8500</v>
      </c>
      <c r="M621" s="198">
        <v>8500</v>
      </c>
      <c r="N621" s="198">
        <v>0</v>
      </c>
      <c r="O621" s="198">
        <v>0</v>
      </c>
      <c r="P621" s="198">
        <v>9000</v>
      </c>
      <c r="Q621" s="198">
        <v>9000</v>
      </c>
      <c r="R621" s="198">
        <v>8500</v>
      </c>
    </row>
    <row r="622" spans="1:18" ht="31.2" x14ac:dyDescent="0.3">
      <c r="A622">
        <f t="shared" si="9"/>
        <v>614</v>
      </c>
      <c r="B622" s="195" t="s">
        <v>317</v>
      </c>
      <c r="C622" s="196" t="s">
        <v>424</v>
      </c>
      <c r="D622" s="196" t="s">
        <v>185</v>
      </c>
      <c r="E622" s="196" t="s">
        <v>187</v>
      </c>
      <c r="F622" s="197" t="s">
        <v>395</v>
      </c>
      <c r="G622" s="198">
        <v>776650</v>
      </c>
      <c r="H622" s="198">
        <v>776650</v>
      </c>
      <c r="I622" s="198">
        <v>727944.79</v>
      </c>
      <c r="J622" s="198">
        <v>19000</v>
      </c>
      <c r="K622" s="198">
        <v>19000</v>
      </c>
      <c r="L622" s="198">
        <v>9000</v>
      </c>
      <c r="M622" s="198">
        <v>9000</v>
      </c>
      <c r="N622" s="198">
        <v>0</v>
      </c>
      <c r="O622" s="198">
        <v>0</v>
      </c>
      <c r="P622" s="198">
        <v>795650</v>
      </c>
      <c r="Q622" s="198">
        <v>795650</v>
      </c>
      <c r="R622" s="198">
        <v>736944.79</v>
      </c>
    </row>
    <row r="623" spans="1:18" x14ac:dyDescent="0.3">
      <c r="A623">
        <f t="shared" si="9"/>
        <v>615</v>
      </c>
      <c r="B623" s="195" t="s">
        <v>317</v>
      </c>
      <c r="C623" s="196" t="s">
        <v>424</v>
      </c>
      <c r="D623" s="196" t="s">
        <v>185</v>
      </c>
      <c r="E623" s="196" t="s">
        <v>188</v>
      </c>
      <c r="F623" s="199" t="s">
        <v>413</v>
      </c>
      <c r="G623" s="198">
        <v>776650</v>
      </c>
      <c r="H623" s="198">
        <v>776650</v>
      </c>
      <c r="I623" s="198">
        <v>727944.79</v>
      </c>
      <c r="J623" s="198">
        <v>0</v>
      </c>
      <c r="K623" s="198">
        <v>0</v>
      </c>
      <c r="L623" s="198">
        <v>0</v>
      </c>
      <c r="M623" s="198">
        <v>0</v>
      </c>
      <c r="N623" s="198">
        <v>0</v>
      </c>
      <c r="O623" s="198">
        <v>0</v>
      </c>
      <c r="P623" s="198">
        <v>776650</v>
      </c>
      <c r="Q623" s="198">
        <v>776650</v>
      </c>
      <c r="R623" s="198">
        <v>727944.79</v>
      </c>
    </row>
    <row r="624" spans="1:18" x14ac:dyDescent="0.3">
      <c r="A624">
        <f t="shared" si="9"/>
        <v>616</v>
      </c>
      <c r="B624" s="195" t="s">
        <v>317</v>
      </c>
      <c r="C624" s="196" t="s">
        <v>424</v>
      </c>
      <c r="D624" s="196" t="s">
        <v>185</v>
      </c>
      <c r="E624" s="196" t="s">
        <v>256</v>
      </c>
      <c r="F624" s="200" t="s">
        <v>257</v>
      </c>
      <c r="G624" s="198">
        <v>776650</v>
      </c>
      <c r="H624" s="198">
        <v>776650</v>
      </c>
      <c r="I624" s="198">
        <v>727944.79</v>
      </c>
      <c r="J624" s="198">
        <v>0</v>
      </c>
      <c r="K624" s="198">
        <v>0</v>
      </c>
      <c r="L624" s="198">
        <v>0</v>
      </c>
      <c r="M624" s="198">
        <v>0</v>
      </c>
      <c r="N624" s="198">
        <v>0</v>
      </c>
      <c r="O624" s="198">
        <v>0</v>
      </c>
      <c r="P624" s="198">
        <v>776650</v>
      </c>
      <c r="Q624" s="198">
        <v>776650</v>
      </c>
      <c r="R624" s="198">
        <v>727944.79</v>
      </c>
    </row>
    <row r="625" spans="1:18" ht="15.6" x14ac:dyDescent="0.3">
      <c r="A625">
        <f t="shared" si="9"/>
        <v>617</v>
      </c>
      <c r="B625" s="195" t="s">
        <v>317</v>
      </c>
      <c r="C625" s="196" t="s">
        <v>424</v>
      </c>
      <c r="D625" s="196" t="s">
        <v>185</v>
      </c>
      <c r="E625" s="201" t="s">
        <v>258</v>
      </c>
      <c r="F625" s="202" t="s">
        <v>259</v>
      </c>
      <c r="G625" s="198">
        <v>776650</v>
      </c>
      <c r="H625" s="198">
        <v>776650</v>
      </c>
      <c r="I625" s="198">
        <v>727944.79</v>
      </c>
      <c r="J625" s="198">
        <v>0</v>
      </c>
      <c r="K625" s="198">
        <v>0</v>
      </c>
      <c r="L625" s="198">
        <v>0</v>
      </c>
      <c r="M625" s="198">
        <v>0</v>
      </c>
      <c r="N625" s="198">
        <v>0</v>
      </c>
      <c r="O625" s="198">
        <v>0</v>
      </c>
      <c r="P625" s="198">
        <v>776650</v>
      </c>
      <c r="Q625" s="198">
        <v>776650</v>
      </c>
      <c r="R625" s="198">
        <v>727944.79</v>
      </c>
    </row>
    <row r="626" spans="1:18" x14ac:dyDescent="0.3">
      <c r="A626">
        <f t="shared" si="9"/>
        <v>618</v>
      </c>
      <c r="B626" s="195" t="s">
        <v>317</v>
      </c>
      <c r="C626" s="196" t="s">
        <v>424</v>
      </c>
      <c r="D626" s="196" t="s">
        <v>185</v>
      </c>
      <c r="E626" s="201" t="s">
        <v>227</v>
      </c>
      <c r="F626" s="202" t="s">
        <v>414</v>
      </c>
      <c r="G626" s="198">
        <v>0</v>
      </c>
      <c r="H626" s="198">
        <v>0</v>
      </c>
      <c r="I626" s="198">
        <v>0</v>
      </c>
      <c r="J626" s="198">
        <v>19000</v>
      </c>
      <c r="K626" s="198">
        <v>19000</v>
      </c>
      <c r="L626" s="198">
        <v>9000</v>
      </c>
      <c r="M626" s="198">
        <v>9000</v>
      </c>
      <c r="N626" s="198">
        <v>0</v>
      </c>
      <c r="O626" s="198">
        <v>0</v>
      </c>
      <c r="P626" s="198">
        <v>19000</v>
      </c>
      <c r="Q626" s="198">
        <v>19000</v>
      </c>
      <c r="R626" s="198">
        <v>9000</v>
      </c>
    </row>
    <row r="627" spans="1:18" x14ac:dyDescent="0.3">
      <c r="A627">
        <f t="shared" si="9"/>
        <v>619</v>
      </c>
      <c r="B627" s="195" t="s">
        <v>317</v>
      </c>
      <c r="C627" s="196" t="s">
        <v>424</v>
      </c>
      <c r="D627" s="196" t="s">
        <v>185</v>
      </c>
      <c r="E627" s="196" t="s">
        <v>260</v>
      </c>
      <c r="F627" s="199" t="s">
        <v>261</v>
      </c>
      <c r="G627" s="198">
        <v>0</v>
      </c>
      <c r="H627" s="198">
        <v>0</v>
      </c>
      <c r="I627" s="198">
        <v>0</v>
      </c>
      <c r="J627" s="198">
        <v>19000</v>
      </c>
      <c r="K627" s="198">
        <v>19000</v>
      </c>
      <c r="L627" s="198">
        <v>9000</v>
      </c>
      <c r="M627" s="198">
        <v>9000</v>
      </c>
      <c r="N627" s="198">
        <v>0</v>
      </c>
      <c r="O627" s="198">
        <v>0</v>
      </c>
      <c r="P627" s="198">
        <v>19000</v>
      </c>
      <c r="Q627" s="198">
        <v>19000</v>
      </c>
      <c r="R627" s="198">
        <v>9000</v>
      </c>
    </row>
    <row r="628" spans="1:18" ht="15.6" x14ac:dyDescent="0.3">
      <c r="A628">
        <f t="shared" si="9"/>
        <v>620</v>
      </c>
      <c r="B628" s="195" t="s">
        <v>317</v>
      </c>
      <c r="C628" s="196" t="s">
        <v>424</v>
      </c>
      <c r="D628" s="196" t="s">
        <v>185</v>
      </c>
      <c r="E628" s="196" t="s">
        <v>262</v>
      </c>
      <c r="F628" s="200" t="s">
        <v>263</v>
      </c>
      <c r="G628" s="198">
        <v>0</v>
      </c>
      <c r="H628" s="198">
        <v>0</v>
      </c>
      <c r="I628" s="198">
        <v>0</v>
      </c>
      <c r="J628" s="198">
        <v>19000</v>
      </c>
      <c r="K628" s="198">
        <v>19000</v>
      </c>
      <c r="L628" s="198">
        <v>9000</v>
      </c>
      <c r="M628" s="198">
        <v>9000</v>
      </c>
      <c r="N628" s="198">
        <v>0</v>
      </c>
      <c r="O628" s="198">
        <v>0</v>
      </c>
      <c r="P628" s="198">
        <v>19000</v>
      </c>
      <c r="Q628" s="198">
        <v>19000</v>
      </c>
      <c r="R628" s="198">
        <v>9000</v>
      </c>
    </row>
    <row r="629" spans="1:18" x14ac:dyDescent="0.3">
      <c r="A629">
        <f t="shared" si="9"/>
        <v>621</v>
      </c>
      <c r="B629" s="195" t="s">
        <v>317</v>
      </c>
      <c r="C629" s="196" t="s">
        <v>319</v>
      </c>
      <c r="D629" s="196" t="s">
        <v>185</v>
      </c>
      <c r="E629" s="201" t="s">
        <v>187</v>
      </c>
      <c r="F629" s="202" t="s">
        <v>67</v>
      </c>
      <c r="G629" s="198">
        <v>1627610</v>
      </c>
      <c r="H629" s="198">
        <v>1627610</v>
      </c>
      <c r="I629" s="198">
        <v>1065235.71</v>
      </c>
      <c r="J629" s="198">
        <v>359000</v>
      </c>
      <c r="K629" s="198">
        <v>359000</v>
      </c>
      <c r="L629" s="198">
        <v>301092</v>
      </c>
      <c r="M629" s="198">
        <v>301092</v>
      </c>
      <c r="N629" s="198">
        <v>0</v>
      </c>
      <c r="O629" s="198">
        <v>0</v>
      </c>
      <c r="P629" s="198">
        <v>1986610</v>
      </c>
      <c r="Q629" s="198">
        <v>1986610</v>
      </c>
      <c r="R629" s="198">
        <v>1366327.71</v>
      </c>
    </row>
    <row r="630" spans="1:18" x14ac:dyDescent="0.3">
      <c r="A630">
        <f t="shared" si="9"/>
        <v>622</v>
      </c>
      <c r="B630" s="195" t="s">
        <v>317</v>
      </c>
      <c r="C630" s="196" t="s">
        <v>319</v>
      </c>
      <c r="D630" s="196" t="s">
        <v>185</v>
      </c>
      <c r="E630" s="201" t="s">
        <v>188</v>
      </c>
      <c r="F630" s="202" t="s">
        <v>413</v>
      </c>
      <c r="G630" s="198">
        <v>1627610</v>
      </c>
      <c r="H630" s="198">
        <v>1627610</v>
      </c>
      <c r="I630" s="198">
        <v>1065235.71</v>
      </c>
      <c r="J630" s="198">
        <v>0</v>
      </c>
      <c r="K630" s="198">
        <v>0</v>
      </c>
      <c r="L630" s="198">
        <v>0</v>
      </c>
      <c r="M630" s="198">
        <v>0</v>
      </c>
      <c r="N630" s="198">
        <v>0</v>
      </c>
      <c r="O630" s="198">
        <v>0</v>
      </c>
      <c r="P630" s="198">
        <v>1627610</v>
      </c>
      <c r="Q630" s="198">
        <v>1627610</v>
      </c>
      <c r="R630" s="198">
        <v>1065235.71</v>
      </c>
    </row>
    <row r="631" spans="1:18" x14ac:dyDescent="0.3">
      <c r="A631">
        <f t="shared" si="9"/>
        <v>623</v>
      </c>
      <c r="B631" s="195" t="s">
        <v>317</v>
      </c>
      <c r="C631" s="196" t="s">
        <v>319</v>
      </c>
      <c r="D631" s="196" t="s">
        <v>185</v>
      </c>
      <c r="E631" s="201" t="s">
        <v>189</v>
      </c>
      <c r="F631" s="202" t="s">
        <v>190</v>
      </c>
      <c r="G631" s="198">
        <v>138690</v>
      </c>
      <c r="H631" s="198">
        <v>138690</v>
      </c>
      <c r="I631" s="198">
        <v>110958.56</v>
      </c>
      <c r="J631" s="198">
        <v>0</v>
      </c>
      <c r="K631" s="198">
        <v>0</v>
      </c>
      <c r="L631" s="198">
        <v>0</v>
      </c>
      <c r="M631" s="198">
        <v>0</v>
      </c>
      <c r="N631" s="198">
        <v>0</v>
      </c>
      <c r="O631" s="198">
        <v>0</v>
      </c>
      <c r="P631" s="198">
        <v>138690</v>
      </c>
      <c r="Q631" s="198">
        <v>138690</v>
      </c>
      <c r="R631" s="198">
        <v>110958.56</v>
      </c>
    </row>
    <row r="632" spans="1:18" x14ac:dyDescent="0.3">
      <c r="A632">
        <f t="shared" si="9"/>
        <v>624</v>
      </c>
      <c r="B632" s="195" t="s">
        <v>317</v>
      </c>
      <c r="C632" s="196" t="s">
        <v>319</v>
      </c>
      <c r="D632" s="196" t="s">
        <v>185</v>
      </c>
      <c r="E632" s="201" t="s">
        <v>191</v>
      </c>
      <c r="F632" s="202" t="s">
        <v>192</v>
      </c>
      <c r="G632" s="198">
        <v>113630</v>
      </c>
      <c r="H632" s="198">
        <v>113630</v>
      </c>
      <c r="I632" s="198">
        <v>90949.64</v>
      </c>
      <c r="J632" s="198">
        <v>0</v>
      </c>
      <c r="K632" s="198">
        <v>0</v>
      </c>
      <c r="L632" s="198">
        <v>0</v>
      </c>
      <c r="M632" s="198">
        <v>0</v>
      </c>
      <c r="N632" s="198">
        <v>0</v>
      </c>
      <c r="O632" s="198">
        <v>0</v>
      </c>
      <c r="P632" s="198">
        <v>113630</v>
      </c>
      <c r="Q632" s="198">
        <v>113630</v>
      </c>
      <c r="R632" s="198">
        <v>90949.64</v>
      </c>
    </row>
    <row r="633" spans="1:18" x14ac:dyDescent="0.3">
      <c r="A633">
        <f t="shared" si="9"/>
        <v>625</v>
      </c>
      <c r="B633" s="195" t="s">
        <v>317</v>
      </c>
      <c r="C633" s="196" t="s">
        <v>319</v>
      </c>
      <c r="D633" s="196" t="s">
        <v>185</v>
      </c>
      <c r="E633" s="196" t="s">
        <v>193</v>
      </c>
      <c r="F633" s="197" t="s">
        <v>194</v>
      </c>
      <c r="G633" s="198">
        <v>113630</v>
      </c>
      <c r="H633" s="198">
        <v>113630</v>
      </c>
      <c r="I633" s="198">
        <v>90949.64</v>
      </c>
      <c r="J633" s="198">
        <v>0</v>
      </c>
      <c r="K633" s="198">
        <v>0</v>
      </c>
      <c r="L633" s="198">
        <v>0</v>
      </c>
      <c r="M633" s="198">
        <v>0</v>
      </c>
      <c r="N633" s="198">
        <v>0</v>
      </c>
      <c r="O633" s="198">
        <v>0</v>
      </c>
      <c r="P633" s="198">
        <v>113630</v>
      </c>
      <c r="Q633" s="198">
        <v>113630</v>
      </c>
      <c r="R633" s="198">
        <v>90949.64</v>
      </c>
    </row>
    <row r="634" spans="1:18" x14ac:dyDescent="0.3">
      <c r="A634">
        <f t="shared" si="9"/>
        <v>626</v>
      </c>
      <c r="B634" s="195" t="s">
        <v>317</v>
      </c>
      <c r="C634" s="196" t="s">
        <v>319</v>
      </c>
      <c r="D634" s="196" t="s">
        <v>185</v>
      </c>
      <c r="E634" s="196" t="s">
        <v>195</v>
      </c>
      <c r="F634" s="199" t="s">
        <v>196</v>
      </c>
      <c r="G634" s="198">
        <v>25060</v>
      </c>
      <c r="H634" s="198">
        <v>25060</v>
      </c>
      <c r="I634" s="198">
        <v>20008.919999999998</v>
      </c>
      <c r="J634" s="198">
        <v>0</v>
      </c>
      <c r="K634" s="198">
        <v>0</v>
      </c>
      <c r="L634" s="198">
        <v>0</v>
      </c>
      <c r="M634" s="198">
        <v>0</v>
      </c>
      <c r="N634" s="198">
        <v>0</v>
      </c>
      <c r="O634" s="198">
        <v>0</v>
      </c>
      <c r="P634" s="198">
        <v>25060</v>
      </c>
      <c r="Q634" s="198">
        <v>25060</v>
      </c>
      <c r="R634" s="198">
        <v>20008.919999999998</v>
      </c>
    </row>
    <row r="635" spans="1:18" x14ac:dyDescent="0.3">
      <c r="A635">
        <f t="shared" si="9"/>
        <v>627</v>
      </c>
      <c r="B635" s="195" t="s">
        <v>317</v>
      </c>
      <c r="C635" s="196" t="s">
        <v>319</v>
      </c>
      <c r="D635" s="196" t="s">
        <v>185</v>
      </c>
      <c r="E635" s="196" t="s">
        <v>197</v>
      </c>
      <c r="F635" s="200" t="s">
        <v>198</v>
      </c>
      <c r="G635" s="198">
        <v>1488920</v>
      </c>
      <c r="H635" s="198">
        <v>1488920</v>
      </c>
      <c r="I635" s="198">
        <v>954277.15</v>
      </c>
      <c r="J635" s="198">
        <v>0</v>
      </c>
      <c r="K635" s="198">
        <v>0</v>
      </c>
      <c r="L635" s="198">
        <v>0</v>
      </c>
      <c r="M635" s="198">
        <v>0</v>
      </c>
      <c r="N635" s="198">
        <v>0</v>
      </c>
      <c r="O635" s="198">
        <v>0</v>
      </c>
      <c r="P635" s="198">
        <v>1488920</v>
      </c>
      <c r="Q635" s="198">
        <v>1488920</v>
      </c>
      <c r="R635" s="198">
        <v>954277.15</v>
      </c>
    </row>
    <row r="636" spans="1:18" x14ac:dyDescent="0.3">
      <c r="A636">
        <f t="shared" si="9"/>
        <v>628</v>
      </c>
      <c r="B636" s="195" t="s">
        <v>317</v>
      </c>
      <c r="C636" s="196" t="s">
        <v>319</v>
      </c>
      <c r="D636" s="196" t="s">
        <v>185</v>
      </c>
      <c r="E636" s="201" t="s">
        <v>199</v>
      </c>
      <c r="F636" s="202" t="s">
        <v>200</v>
      </c>
      <c r="G636" s="198">
        <v>114710</v>
      </c>
      <c r="H636" s="198">
        <v>114710</v>
      </c>
      <c r="I636" s="198">
        <v>38941.599999999999</v>
      </c>
      <c r="J636" s="198">
        <v>0</v>
      </c>
      <c r="K636" s="198">
        <v>0</v>
      </c>
      <c r="L636" s="198">
        <v>0</v>
      </c>
      <c r="M636" s="198">
        <v>0</v>
      </c>
      <c r="N636" s="198">
        <v>0</v>
      </c>
      <c r="O636" s="198">
        <v>0</v>
      </c>
      <c r="P636" s="198">
        <v>114710</v>
      </c>
      <c r="Q636" s="198">
        <v>114710</v>
      </c>
      <c r="R636" s="198">
        <v>38941.599999999999</v>
      </c>
    </row>
    <row r="637" spans="1:18" x14ac:dyDescent="0.3">
      <c r="A637">
        <f t="shared" si="9"/>
        <v>629</v>
      </c>
      <c r="B637" s="195" t="s">
        <v>317</v>
      </c>
      <c r="C637" s="196" t="s">
        <v>319</v>
      </c>
      <c r="D637" s="196" t="s">
        <v>185</v>
      </c>
      <c r="E637" s="201" t="s">
        <v>201</v>
      </c>
      <c r="F637" s="202" t="s">
        <v>202</v>
      </c>
      <c r="G637" s="198">
        <v>713360</v>
      </c>
      <c r="H637" s="198">
        <v>713360</v>
      </c>
      <c r="I637" s="198">
        <v>382460.27</v>
      </c>
      <c r="J637" s="198">
        <v>0</v>
      </c>
      <c r="K637" s="198">
        <v>0</v>
      </c>
      <c r="L637" s="198">
        <v>0</v>
      </c>
      <c r="M637" s="198">
        <v>0</v>
      </c>
      <c r="N637" s="198">
        <v>0</v>
      </c>
      <c r="O637" s="198">
        <v>0</v>
      </c>
      <c r="P637" s="198">
        <v>713360</v>
      </c>
      <c r="Q637" s="198">
        <v>713360</v>
      </c>
      <c r="R637" s="198">
        <v>382460.27</v>
      </c>
    </row>
    <row r="638" spans="1:18" x14ac:dyDescent="0.3">
      <c r="A638">
        <f t="shared" si="9"/>
        <v>630</v>
      </c>
      <c r="B638" s="195" t="s">
        <v>317</v>
      </c>
      <c r="C638" s="196" t="s">
        <v>319</v>
      </c>
      <c r="D638" s="196" t="s">
        <v>185</v>
      </c>
      <c r="E638" s="196" t="s">
        <v>205</v>
      </c>
      <c r="F638" s="197" t="s">
        <v>206</v>
      </c>
      <c r="G638" s="198">
        <v>660850</v>
      </c>
      <c r="H638" s="198">
        <v>660850</v>
      </c>
      <c r="I638" s="198">
        <v>532875.28</v>
      </c>
      <c r="J638" s="198">
        <v>0</v>
      </c>
      <c r="K638" s="198">
        <v>0</v>
      </c>
      <c r="L638" s="198">
        <v>0</v>
      </c>
      <c r="M638" s="198">
        <v>0</v>
      </c>
      <c r="N638" s="198">
        <v>0</v>
      </c>
      <c r="O638" s="198">
        <v>0</v>
      </c>
      <c r="P638" s="198">
        <v>660850</v>
      </c>
      <c r="Q638" s="198">
        <v>660850</v>
      </c>
      <c r="R638" s="198">
        <v>532875.28</v>
      </c>
    </row>
    <row r="639" spans="1:18" x14ac:dyDescent="0.3">
      <c r="A639">
        <f t="shared" si="9"/>
        <v>631</v>
      </c>
      <c r="B639" s="195" t="s">
        <v>317</v>
      </c>
      <c r="C639" s="196" t="s">
        <v>319</v>
      </c>
      <c r="D639" s="196" t="s">
        <v>185</v>
      </c>
      <c r="E639" s="196" t="s">
        <v>211</v>
      </c>
      <c r="F639" s="199" t="s">
        <v>212</v>
      </c>
      <c r="G639" s="198">
        <v>660850</v>
      </c>
      <c r="H639" s="198">
        <v>660850</v>
      </c>
      <c r="I639" s="198">
        <v>532875.28</v>
      </c>
      <c r="J639" s="198">
        <v>0</v>
      </c>
      <c r="K639" s="198">
        <v>0</v>
      </c>
      <c r="L639" s="198">
        <v>0</v>
      </c>
      <c r="M639" s="198">
        <v>0</v>
      </c>
      <c r="N639" s="198">
        <v>0</v>
      </c>
      <c r="O639" s="198">
        <v>0</v>
      </c>
      <c r="P639" s="198">
        <v>660850</v>
      </c>
      <c r="Q639" s="198">
        <v>660850</v>
      </c>
      <c r="R639" s="198">
        <v>532875.28</v>
      </c>
    </row>
    <row r="640" spans="1:18" x14ac:dyDescent="0.3">
      <c r="A640">
        <f t="shared" si="9"/>
        <v>632</v>
      </c>
      <c r="B640" s="195" t="s">
        <v>317</v>
      </c>
      <c r="C640" s="196" t="s">
        <v>319</v>
      </c>
      <c r="D640" s="196" t="s">
        <v>185</v>
      </c>
      <c r="E640" s="196" t="s">
        <v>227</v>
      </c>
      <c r="F640" s="200" t="s">
        <v>414</v>
      </c>
      <c r="G640" s="198">
        <v>0</v>
      </c>
      <c r="H640" s="198">
        <v>0</v>
      </c>
      <c r="I640" s="198">
        <v>0</v>
      </c>
      <c r="J640" s="198">
        <v>359000</v>
      </c>
      <c r="K640" s="198">
        <v>359000</v>
      </c>
      <c r="L640" s="198">
        <v>301092</v>
      </c>
      <c r="M640" s="198">
        <v>301092</v>
      </c>
      <c r="N640" s="198">
        <v>0</v>
      </c>
      <c r="O640" s="198">
        <v>0</v>
      </c>
      <c r="P640" s="198">
        <v>359000</v>
      </c>
      <c r="Q640" s="198">
        <v>359000</v>
      </c>
      <c r="R640" s="198">
        <v>301092</v>
      </c>
    </row>
    <row r="641" spans="1:18" x14ac:dyDescent="0.3">
      <c r="A641">
        <f t="shared" si="9"/>
        <v>633</v>
      </c>
      <c r="B641" s="195" t="s">
        <v>317</v>
      </c>
      <c r="C641" s="196" t="s">
        <v>319</v>
      </c>
      <c r="D641" s="196" t="s">
        <v>185</v>
      </c>
      <c r="E641" s="201" t="s">
        <v>228</v>
      </c>
      <c r="F641" s="202" t="s">
        <v>229</v>
      </c>
      <c r="G641" s="198">
        <v>0</v>
      </c>
      <c r="H641" s="198">
        <v>0</v>
      </c>
      <c r="I641" s="198">
        <v>0</v>
      </c>
      <c r="J641" s="198">
        <v>359000</v>
      </c>
      <c r="K641" s="198">
        <v>359000</v>
      </c>
      <c r="L641" s="198">
        <v>301092</v>
      </c>
      <c r="M641" s="198">
        <v>301092</v>
      </c>
      <c r="N641" s="198">
        <v>0</v>
      </c>
      <c r="O641" s="198">
        <v>0</v>
      </c>
      <c r="P641" s="198">
        <v>359000</v>
      </c>
      <c r="Q641" s="198">
        <v>359000</v>
      </c>
      <c r="R641" s="198">
        <v>301092</v>
      </c>
    </row>
    <row r="642" spans="1:18" ht="15.6" x14ac:dyDescent="0.3">
      <c r="A642">
        <f t="shared" si="9"/>
        <v>634</v>
      </c>
      <c r="B642" s="195" t="s">
        <v>317</v>
      </c>
      <c r="C642" s="196" t="s">
        <v>319</v>
      </c>
      <c r="D642" s="196" t="s">
        <v>185</v>
      </c>
      <c r="E642" s="201" t="s">
        <v>230</v>
      </c>
      <c r="F642" s="202" t="s">
        <v>231</v>
      </c>
      <c r="G642" s="198">
        <v>0</v>
      </c>
      <c r="H642" s="198">
        <v>0</v>
      </c>
      <c r="I642" s="198">
        <v>0</v>
      </c>
      <c r="J642" s="198">
        <v>359000</v>
      </c>
      <c r="K642" s="198">
        <v>359000</v>
      </c>
      <c r="L642" s="198">
        <v>301092</v>
      </c>
      <c r="M642" s="198">
        <v>301092</v>
      </c>
      <c r="N642" s="198">
        <v>0</v>
      </c>
      <c r="O642" s="198">
        <v>0</v>
      </c>
      <c r="P642" s="198">
        <v>359000</v>
      </c>
      <c r="Q642" s="198">
        <v>359000</v>
      </c>
      <c r="R642" s="198">
        <v>301092</v>
      </c>
    </row>
    <row r="643" spans="1:18" x14ac:dyDescent="0.3">
      <c r="A643">
        <f t="shared" si="9"/>
        <v>635</v>
      </c>
      <c r="B643" s="195"/>
      <c r="C643" s="196"/>
      <c r="D643" s="196"/>
      <c r="E643" s="196"/>
      <c r="F643" s="197"/>
      <c r="G643" s="198"/>
      <c r="H643" s="198"/>
      <c r="I643" s="198"/>
      <c r="J643" s="198"/>
      <c r="K643" s="198"/>
      <c r="L643" s="198"/>
      <c r="M643" s="198"/>
      <c r="N643" s="198"/>
      <c r="O643" s="198"/>
      <c r="P643" s="198"/>
      <c r="Q643" s="198"/>
      <c r="R643" s="198"/>
    </row>
    <row r="644" spans="1:18" ht="23.4" x14ac:dyDescent="0.3">
      <c r="A644">
        <f t="shared" si="9"/>
        <v>636</v>
      </c>
      <c r="B644" s="195" t="s">
        <v>484</v>
      </c>
      <c r="C644" s="196"/>
      <c r="D644" s="196"/>
      <c r="E644" s="196"/>
      <c r="F644" s="199"/>
      <c r="G644" s="198" t="s">
        <v>185</v>
      </c>
      <c r="H644" s="198" t="s">
        <v>185</v>
      </c>
      <c r="I644" s="198" t="s">
        <v>458</v>
      </c>
      <c r="J644" s="198"/>
      <c r="K644" s="198" t="s">
        <v>185</v>
      </c>
      <c r="L644" s="198" t="s">
        <v>185</v>
      </c>
      <c r="M644" s="198" t="s">
        <v>185</v>
      </c>
      <c r="N644" s="198" t="s">
        <v>185</v>
      </c>
      <c r="O644" s="198" t="s">
        <v>185</v>
      </c>
      <c r="P644" s="198" t="s">
        <v>185</v>
      </c>
      <c r="Q644" s="198" t="s">
        <v>473</v>
      </c>
      <c r="R644" s="198"/>
    </row>
    <row r="645" spans="1:18" x14ac:dyDescent="0.3">
      <c r="A645">
        <f t="shared" si="9"/>
        <v>637</v>
      </c>
      <c r="B645" s="195" t="s">
        <v>406</v>
      </c>
      <c r="C645" s="196" t="s">
        <v>407</v>
      </c>
      <c r="D645" s="196">
        <v>3</v>
      </c>
      <c r="E645" s="196">
        <v>4</v>
      </c>
      <c r="F645" s="200">
        <v>5</v>
      </c>
      <c r="G645" s="198">
        <v>6</v>
      </c>
      <c r="H645" s="198">
        <v>7</v>
      </c>
      <c r="I645" s="198">
        <v>8</v>
      </c>
      <c r="J645" s="198">
        <v>9</v>
      </c>
      <c r="K645" s="198">
        <v>10</v>
      </c>
      <c r="L645" s="198">
        <v>11</v>
      </c>
      <c r="M645" s="198">
        <v>12</v>
      </c>
      <c r="N645" s="198" t="s">
        <v>408</v>
      </c>
      <c r="O645" s="198" t="s">
        <v>409</v>
      </c>
      <c r="P645" s="198" t="s">
        <v>410</v>
      </c>
      <c r="Q645" s="198" t="s">
        <v>411</v>
      </c>
      <c r="R645" s="198" t="s">
        <v>412</v>
      </c>
    </row>
    <row r="646" spans="1:18" ht="15.6" x14ac:dyDescent="0.3">
      <c r="A646">
        <f t="shared" si="9"/>
        <v>638</v>
      </c>
      <c r="B646" s="195" t="s">
        <v>185</v>
      </c>
      <c r="C646" s="196" t="s">
        <v>451</v>
      </c>
      <c r="D646" s="196" t="s">
        <v>185</v>
      </c>
      <c r="E646" s="201" t="s">
        <v>187</v>
      </c>
      <c r="F646" s="202" t="s">
        <v>452</v>
      </c>
      <c r="G646" s="198">
        <v>0</v>
      </c>
      <c r="H646" s="198">
        <v>0</v>
      </c>
      <c r="I646" s="198">
        <v>0</v>
      </c>
      <c r="J646" s="198">
        <v>1365736</v>
      </c>
      <c r="K646" s="198">
        <v>1365736</v>
      </c>
      <c r="L646" s="198">
        <v>1365736</v>
      </c>
      <c r="M646" s="198">
        <v>1365736</v>
      </c>
      <c r="N646" s="198">
        <v>0</v>
      </c>
      <c r="O646" s="198">
        <v>0</v>
      </c>
      <c r="P646" s="198">
        <v>1365736</v>
      </c>
      <c r="Q646" s="198">
        <v>1365736</v>
      </c>
      <c r="R646" s="198">
        <v>1365736</v>
      </c>
    </row>
    <row r="647" spans="1:18" x14ac:dyDescent="0.3">
      <c r="A647">
        <f t="shared" si="9"/>
        <v>639</v>
      </c>
      <c r="B647" s="195" t="s">
        <v>185</v>
      </c>
      <c r="C647" s="196" t="s">
        <v>451</v>
      </c>
      <c r="D647" s="196" t="s">
        <v>185</v>
      </c>
      <c r="E647" s="201" t="s">
        <v>227</v>
      </c>
      <c r="F647" s="202" t="s">
        <v>414</v>
      </c>
      <c r="G647" s="198">
        <v>0</v>
      </c>
      <c r="H647" s="198">
        <v>0</v>
      </c>
      <c r="I647" s="198">
        <v>0</v>
      </c>
      <c r="J647" s="198">
        <v>1365736</v>
      </c>
      <c r="K647" s="198">
        <v>1365736</v>
      </c>
      <c r="L647" s="198">
        <v>1365736</v>
      </c>
      <c r="M647" s="198">
        <v>1365736</v>
      </c>
      <c r="N647" s="198">
        <v>0</v>
      </c>
      <c r="O647" s="198">
        <v>0</v>
      </c>
      <c r="P647" s="198">
        <v>1365736</v>
      </c>
      <c r="Q647" s="198">
        <v>1365736</v>
      </c>
      <c r="R647" s="198">
        <v>1365736</v>
      </c>
    </row>
    <row r="648" spans="1:18" x14ac:dyDescent="0.3">
      <c r="A648">
        <f t="shared" si="9"/>
        <v>640</v>
      </c>
      <c r="B648" s="195" t="s">
        <v>185</v>
      </c>
      <c r="C648" s="196" t="s">
        <v>451</v>
      </c>
      <c r="D648" s="196" t="s">
        <v>185</v>
      </c>
      <c r="E648" s="196" t="s">
        <v>260</v>
      </c>
      <c r="F648" s="197" t="s">
        <v>261</v>
      </c>
      <c r="G648" s="198">
        <v>0</v>
      </c>
      <c r="H648" s="198">
        <v>0</v>
      </c>
      <c r="I648" s="198">
        <v>0</v>
      </c>
      <c r="J648" s="198">
        <v>1365736</v>
      </c>
      <c r="K648" s="198">
        <v>1365736</v>
      </c>
      <c r="L648" s="198">
        <v>1365736</v>
      </c>
      <c r="M648" s="198">
        <v>1365736</v>
      </c>
      <c r="N648" s="198">
        <v>0</v>
      </c>
      <c r="O648" s="198">
        <v>0</v>
      </c>
      <c r="P648" s="198">
        <v>1365736</v>
      </c>
      <c r="Q648" s="198">
        <v>1365736</v>
      </c>
      <c r="R648" s="198">
        <v>1365736</v>
      </c>
    </row>
    <row r="649" spans="1:18" x14ac:dyDescent="0.3">
      <c r="A649">
        <f t="shared" si="9"/>
        <v>641</v>
      </c>
      <c r="B649" s="195" t="s">
        <v>185</v>
      </c>
      <c r="C649" s="196" t="s">
        <v>451</v>
      </c>
      <c r="D649" s="196" t="s">
        <v>185</v>
      </c>
      <c r="E649" s="196" t="s">
        <v>294</v>
      </c>
      <c r="F649" s="199" t="s">
        <v>450</v>
      </c>
      <c r="G649" s="198">
        <v>0</v>
      </c>
      <c r="H649" s="198">
        <v>0</v>
      </c>
      <c r="I649" s="198">
        <v>0</v>
      </c>
      <c r="J649" s="198">
        <v>1365736</v>
      </c>
      <c r="K649" s="198">
        <v>1365736</v>
      </c>
      <c r="L649" s="198">
        <v>1365736</v>
      </c>
      <c r="M649" s="198">
        <v>1365736</v>
      </c>
      <c r="N649" s="198">
        <v>0</v>
      </c>
      <c r="O649" s="198">
        <v>0</v>
      </c>
      <c r="P649" s="198">
        <v>1365736</v>
      </c>
      <c r="Q649" s="198">
        <v>1365736</v>
      </c>
      <c r="R649" s="198">
        <v>1365736</v>
      </c>
    </row>
    <row r="650" spans="1:18" ht="46.8" x14ac:dyDescent="0.3">
      <c r="A650">
        <f t="shared" ref="A650:A713" si="10">A649+1</f>
        <v>642</v>
      </c>
      <c r="B650" s="195" t="s">
        <v>453</v>
      </c>
      <c r="C650" s="196" t="s">
        <v>454</v>
      </c>
      <c r="D650" s="196" t="s">
        <v>185</v>
      </c>
      <c r="E650" s="196" t="s">
        <v>187</v>
      </c>
      <c r="F650" s="200" t="s">
        <v>392</v>
      </c>
      <c r="G650" s="198">
        <v>0</v>
      </c>
      <c r="H650" s="198">
        <v>0</v>
      </c>
      <c r="I650" s="198">
        <v>0</v>
      </c>
      <c r="J650" s="198">
        <v>1365736</v>
      </c>
      <c r="K650" s="198">
        <v>1365736</v>
      </c>
      <c r="L650" s="198">
        <v>1365736</v>
      </c>
      <c r="M650" s="198">
        <v>1365736</v>
      </c>
      <c r="N650" s="198">
        <v>0</v>
      </c>
      <c r="O650" s="198">
        <v>0</v>
      </c>
      <c r="P650" s="198">
        <v>1365736</v>
      </c>
      <c r="Q650" s="198">
        <v>1365736</v>
      </c>
      <c r="R650" s="198">
        <v>1365736</v>
      </c>
    </row>
    <row r="651" spans="1:18" x14ac:dyDescent="0.3">
      <c r="A651">
        <f t="shared" si="10"/>
        <v>643</v>
      </c>
      <c r="B651" s="195" t="s">
        <v>453</v>
      </c>
      <c r="C651" s="196" t="s">
        <v>454</v>
      </c>
      <c r="D651" s="196" t="s">
        <v>185</v>
      </c>
      <c r="E651" s="201" t="s">
        <v>227</v>
      </c>
      <c r="F651" s="202" t="s">
        <v>414</v>
      </c>
      <c r="G651" s="198">
        <v>0</v>
      </c>
      <c r="H651" s="198">
        <v>0</v>
      </c>
      <c r="I651" s="198">
        <v>0</v>
      </c>
      <c r="J651" s="198">
        <v>1365736</v>
      </c>
      <c r="K651" s="198">
        <v>1365736</v>
      </c>
      <c r="L651" s="198">
        <v>1365736</v>
      </c>
      <c r="M651" s="198">
        <v>1365736</v>
      </c>
      <c r="N651" s="198">
        <v>0</v>
      </c>
      <c r="O651" s="198">
        <v>0</v>
      </c>
      <c r="P651" s="198">
        <v>1365736</v>
      </c>
      <c r="Q651" s="198">
        <v>1365736</v>
      </c>
      <c r="R651" s="198">
        <v>1365736</v>
      </c>
    </row>
    <row r="652" spans="1:18" x14ac:dyDescent="0.3">
      <c r="A652">
        <f t="shared" si="10"/>
        <v>644</v>
      </c>
      <c r="B652" s="195" t="s">
        <v>453</v>
      </c>
      <c r="C652" s="196" t="s">
        <v>454</v>
      </c>
      <c r="D652" s="196" t="s">
        <v>185</v>
      </c>
      <c r="E652" s="201" t="s">
        <v>260</v>
      </c>
      <c r="F652" s="202" t="s">
        <v>261</v>
      </c>
      <c r="G652" s="198">
        <v>0</v>
      </c>
      <c r="H652" s="198">
        <v>0</v>
      </c>
      <c r="I652" s="198">
        <v>0</v>
      </c>
      <c r="J652" s="198">
        <v>1365736</v>
      </c>
      <c r="K652" s="198">
        <v>1365736</v>
      </c>
      <c r="L652" s="198">
        <v>1365736</v>
      </c>
      <c r="M652" s="198">
        <v>1365736</v>
      </c>
      <c r="N652" s="198">
        <v>0</v>
      </c>
      <c r="O652" s="198">
        <v>0</v>
      </c>
      <c r="P652" s="198">
        <v>1365736</v>
      </c>
      <c r="Q652" s="198">
        <v>1365736</v>
      </c>
      <c r="R652" s="198">
        <v>1365736</v>
      </c>
    </row>
    <row r="653" spans="1:18" x14ac:dyDescent="0.3">
      <c r="A653">
        <f t="shared" si="10"/>
        <v>645</v>
      </c>
      <c r="B653" s="195" t="s">
        <v>453</v>
      </c>
      <c r="C653" s="196" t="s">
        <v>454</v>
      </c>
      <c r="D653" s="196" t="s">
        <v>185</v>
      </c>
      <c r="E653" s="196" t="s">
        <v>294</v>
      </c>
      <c r="F653" s="197" t="s">
        <v>450</v>
      </c>
      <c r="G653" s="198">
        <v>0</v>
      </c>
      <c r="H653" s="198">
        <v>0</v>
      </c>
      <c r="I653" s="198">
        <v>0</v>
      </c>
      <c r="J653" s="198">
        <v>1365736</v>
      </c>
      <c r="K653" s="198">
        <v>1365736</v>
      </c>
      <c r="L653" s="198">
        <v>1365736</v>
      </c>
      <c r="M653" s="198">
        <v>1365736</v>
      </c>
      <c r="N653" s="198">
        <v>0</v>
      </c>
      <c r="O653" s="198">
        <v>0</v>
      </c>
      <c r="P653" s="198">
        <v>1365736</v>
      </c>
      <c r="Q653" s="198">
        <v>1365736</v>
      </c>
      <c r="R653" s="198">
        <v>1365736</v>
      </c>
    </row>
    <row r="654" spans="1:18" x14ac:dyDescent="0.3">
      <c r="A654">
        <f t="shared" si="10"/>
        <v>646</v>
      </c>
      <c r="B654" s="195" t="s">
        <v>185</v>
      </c>
      <c r="C654" s="196" t="s">
        <v>320</v>
      </c>
      <c r="D654" s="196" t="s">
        <v>185</v>
      </c>
      <c r="E654" s="196" t="s">
        <v>187</v>
      </c>
      <c r="F654" s="199" t="s">
        <v>55</v>
      </c>
      <c r="G654" s="198">
        <v>1391872</v>
      </c>
      <c r="H654" s="198">
        <v>1391872</v>
      </c>
      <c r="I654" s="198">
        <v>932337.62</v>
      </c>
      <c r="J654" s="198">
        <v>8309334</v>
      </c>
      <c r="K654" s="198">
        <v>8309334</v>
      </c>
      <c r="L654" s="198">
        <v>7975560.8899999997</v>
      </c>
      <c r="M654" s="198">
        <v>7975560.8899999997</v>
      </c>
      <c r="N654" s="198">
        <v>0</v>
      </c>
      <c r="O654" s="198">
        <v>0</v>
      </c>
      <c r="P654" s="198">
        <v>9701206</v>
      </c>
      <c r="Q654" s="198">
        <v>9701206</v>
      </c>
      <c r="R654" s="198">
        <v>8907898.5099999998</v>
      </c>
    </row>
    <row r="655" spans="1:18" x14ac:dyDescent="0.3">
      <c r="A655">
        <f t="shared" si="10"/>
        <v>647</v>
      </c>
      <c r="B655" s="195" t="s">
        <v>185</v>
      </c>
      <c r="C655" s="196" t="s">
        <v>320</v>
      </c>
      <c r="D655" s="196" t="s">
        <v>185</v>
      </c>
      <c r="E655" s="196" t="s">
        <v>188</v>
      </c>
      <c r="F655" s="200" t="s">
        <v>413</v>
      </c>
      <c r="G655" s="198">
        <v>1391872</v>
      </c>
      <c r="H655" s="198">
        <v>1391872</v>
      </c>
      <c r="I655" s="198">
        <v>932337.62</v>
      </c>
      <c r="J655" s="198">
        <v>209000</v>
      </c>
      <c r="K655" s="198">
        <v>209000</v>
      </c>
      <c r="L655" s="198">
        <v>208958</v>
      </c>
      <c r="M655" s="198">
        <v>208958</v>
      </c>
      <c r="N655" s="198">
        <v>0</v>
      </c>
      <c r="O655" s="198">
        <v>0</v>
      </c>
      <c r="P655" s="198">
        <v>1600872</v>
      </c>
      <c r="Q655" s="198">
        <v>1600872</v>
      </c>
      <c r="R655" s="198">
        <v>1141295.6200000001</v>
      </c>
    </row>
    <row r="656" spans="1:18" x14ac:dyDescent="0.3">
      <c r="A656">
        <f t="shared" si="10"/>
        <v>648</v>
      </c>
      <c r="B656" s="195" t="s">
        <v>185</v>
      </c>
      <c r="C656" s="196" t="s">
        <v>320</v>
      </c>
      <c r="D656" s="196" t="s">
        <v>185</v>
      </c>
      <c r="E656" s="201" t="s">
        <v>197</v>
      </c>
      <c r="F656" s="202" t="s">
        <v>198</v>
      </c>
      <c r="G656" s="198">
        <v>1391872</v>
      </c>
      <c r="H656" s="198">
        <v>1391872</v>
      </c>
      <c r="I656" s="198">
        <v>932337.62</v>
      </c>
      <c r="J656" s="198">
        <v>209000</v>
      </c>
      <c r="K656" s="198">
        <v>209000</v>
      </c>
      <c r="L656" s="198">
        <v>208958</v>
      </c>
      <c r="M656" s="198">
        <v>208958</v>
      </c>
      <c r="N656" s="198">
        <v>0</v>
      </c>
      <c r="O656" s="198">
        <v>0</v>
      </c>
      <c r="P656" s="198">
        <v>1600872</v>
      </c>
      <c r="Q656" s="198">
        <v>1600872</v>
      </c>
      <c r="R656" s="198">
        <v>1141295.6200000001</v>
      </c>
    </row>
    <row r="657" spans="1:18" x14ac:dyDescent="0.3">
      <c r="A657">
        <f t="shared" si="10"/>
        <v>649</v>
      </c>
      <c r="B657" s="195" t="s">
        <v>185</v>
      </c>
      <c r="C657" s="196" t="s">
        <v>320</v>
      </c>
      <c r="D657" s="196" t="s">
        <v>185</v>
      </c>
      <c r="E657" s="196" t="s">
        <v>201</v>
      </c>
      <c r="F657" s="199" t="s">
        <v>202</v>
      </c>
      <c r="G657" s="198">
        <v>1176552</v>
      </c>
      <c r="H657" s="198">
        <v>1176552</v>
      </c>
      <c r="I657" s="198">
        <v>732020.46</v>
      </c>
      <c r="J657" s="198">
        <v>0</v>
      </c>
      <c r="K657" s="198">
        <v>0</v>
      </c>
      <c r="L657" s="198">
        <v>0</v>
      </c>
      <c r="M657" s="198">
        <v>0</v>
      </c>
      <c r="N657" s="198">
        <v>0</v>
      </c>
      <c r="O657" s="198">
        <v>0</v>
      </c>
      <c r="P657" s="198">
        <v>1176552</v>
      </c>
      <c r="Q657" s="198">
        <v>1176552</v>
      </c>
      <c r="R657" s="198">
        <v>732020.46</v>
      </c>
    </row>
    <row r="658" spans="1:18" ht="15.6" x14ac:dyDescent="0.3">
      <c r="A658">
        <f t="shared" si="10"/>
        <v>650</v>
      </c>
      <c r="B658" s="195" t="s">
        <v>185</v>
      </c>
      <c r="C658" s="196" t="s">
        <v>320</v>
      </c>
      <c r="D658" s="196" t="s">
        <v>185</v>
      </c>
      <c r="E658" s="196" t="s">
        <v>217</v>
      </c>
      <c r="F658" s="200" t="s">
        <v>218</v>
      </c>
      <c r="G658" s="198">
        <v>215320</v>
      </c>
      <c r="H658" s="198">
        <v>215320</v>
      </c>
      <c r="I658" s="198">
        <v>200317.16</v>
      </c>
      <c r="J658" s="198">
        <v>209000</v>
      </c>
      <c r="K658" s="198">
        <v>209000</v>
      </c>
      <c r="L658" s="198">
        <v>208958</v>
      </c>
      <c r="M658" s="198">
        <v>208958</v>
      </c>
      <c r="N658" s="198">
        <v>0</v>
      </c>
      <c r="O658" s="198">
        <v>0</v>
      </c>
      <c r="P658" s="198">
        <v>424320</v>
      </c>
      <c r="Q658" s="198">
        <v>424320</v>
      </c>
      <c r="R658" s="198">
        <v>409275.16</v>
      </c>
    </row>
    <row r="659" spans="1:18" ht="15.6" x14ac:dyDescent="0.3">
      <c r="A659">
        <f t="shared" si="10"/>
        <v>651</v>
      </c>
      <c r="B659" s="195" t="s">
        <v>185</v>
      </c>
      <c r="C659" s="196" t="s">
        <v>320</v>
      </c>
      <c r="D659" s="196" t="s">
        <v>185</v>
      </c>
      <c r="E659" s="201" t="s">
        <v>321</v>
      </c>
      <c r="F659" s="202" t="s">
        <v>322</v>
      </c>
      <c r="G659" s="198">
        <v>67300</v>
      </c>
      <c r="H659" s="198">
        <v>67300</v>
      </c>
      <c r="I659" s="198">
        <v>52300</v>
      </c>
      <c r="J659" s="198">
        <v>209000</v>
      </c>
      <c r="K659" s="198">
        <v>209000</v>
      </c>
      <c r="L659" s="198">
        <v>208958</v>
      </c>
      <c r="M659" s="198">
        <v>208958</v>
      </c>
      <c r="N659" s="198">
        <v>0</v>
      </c>
      <c r="O659" s="198">
        <v>0</v>
      </c>
      <c r="P659" s="198">
        <v>276300</v>
      </c>
      <c r="Q659" s="198">
        <v>276300</v>
      </c>
      <c r="R659" s="198">
        <v>261258</v>
      </c>
    </row>
    <row r="660" spans="1:18" ht="23.4" x14ac:dyDescent="0.3">
      <c r="A660">
        <f t="shared" si="10"/>
        <v>652</v>
      </c>
      <c r="B660" s="195" t="s">
        <v>185</v>
      </c>
      <c r="C660" s="196" t="s">
        <v>320</v>
      </c>
      <c r="D660" s="196" t="s">
        <v>185</v>
      </c>
      <c r="E660" s="201" t="s">
        <v>219</v>
      </c>
      <c r="F660" s="202" t="s">
        <v>220</v>
      </c>
      <c r="G660" s="198">
        <v>148020</v>
      </c>
      <c r="H660" s="198">
        <v>148020</v>
      </c>
      <c r="I660" s="198">
        <v>148017.16</v>
      </c>
      <c r="J660" s="198">
        <v>0</v>
      </c>
      <c r="K660" s="198">
        <v>0</v>
      </c>
      <c r="L660" s="198">
        <v>0</v>
      </c>
      <c r="M660" s="198">
        <v>0</v>
      </c>
      <c r="N660" s="198">
        <v>0</v>
      </c>
      <c r="O660" s="198">
        <v>0</v>
      </c>
      <c r="P660" s="198">
        <v>148020</v>
      </c>
      <c r="Q660" s="198">
        <v>148020</v>
      </c>
      <c r="R660" s="198">
        <v>148017.16</v>
      </c>
    </row>
    <row r="661" spans="1:18" x14ac:dyDescent="0.3">
      <c r="A661">
        <f t="shared" si="10"/>
        <v>653</v>
      </c>
      <c r="B661" s="195" t="s">
        <v>185</v>
      </c>
      <c r="C661" s="196" t="s">
        <v>320</v>
      </c>
      <c r="D661" s="196" t="s">
        <v>185</v>
      </c>
      <c r="E661" s="196" t="s">
        <v>227</v>
      </c>
      <c r="F661" s="197" t="s">
        <v>414</v>
      </c>
      <c r="G661" s="198">
        <v>0</v>
      </c>
      <c r="H661" s="198">
        <v>0</v>
      </c>
      <c r="I661" s="198">
        <v>0</v>
      </c>
      <c r="J661" s="198">
        <v>8100334</v>
      </c>
      <c r="K661" s="198">
        <v>8100334</v>
      </c>
      <c r="L661" s="198">
        <v>7766602.8899999997</v>
      </c>
      <c r="M661" s="198">
        <v>7766602.8899999997</v>
      </c>
      <c r="N661" s="198">
        <v>0</v>
      </c>
      <c r="O661" s="198">
        <v>0</v>
      </c>
      <c r="P661" s="198">
        <v>8100334</v>
      </c>
      <c r="Q661" s="198">
        <v>8100334</v>
      </c>
      <c r="R661" s="198">
        <v>7766602.8899999997</v>
      </c>
    </row>
    <row r="662" spans="1:18" x14ac:dyDescent="0.3">
      <c r="A662">
        <f t="shared" si="10"/>
        <v>654</v>
      </c>
      <c r="B662" s="195" t="s">
        <v>185</v>
      </c>
      <c r="C662" s="196" t="s">
        <v>320</v>
      </c>
      <c r="D662" s="196" t="s">
        <v>185</v>
      </c>
      <c r="E662" s="196" t="s">
        <v>228</v>
      </c>
      <c r="F662" s="199" t="s">
        <v>229</v>
      </c>
      <c r="G662" s="198">
        <v>0</v>
      </c>
      <c r="H662" s="198">
        <v>0</v>
      </c>
      <c r="I662" s="198">
        <v>0</v>
      </c>
      <c r="J662" s="198">
        <v>7511642</v>
      </c>
      <c r="K662" s="198">
        <v>7511642</v>
      </c>
      <c r="L662" s="198">
        <v>7177911.2999999998</v>
      </c>
      <c r="M662" s="198">
        <v>7177911.2999999998</v>
      </c>
      <c r="N662" s="198">
        <v>0</v>
      </c>
      <c r="O662" s="198">
        <v>0</v>
      </c>
      <c r="P662" s="198">
        <v>7511642</v>
      </c>
      <c r="Q662" s="198">
        <v>7511642</v>
      </c>
      <c r="R662" s="198">
        <v>7177911.2999999998</v>
      </c>
    </row>
    <row r="663" spans="1:18" x14ac:dyDescent="0.3">
      <c r="A663">
        <f t="shared" si="10"/>
        <v>655</v>
      </c>
      <c r="B663" s="195" t="s">
        <v>185</v>
      </c>
      <c r="C663" s="196" t="s">
        <v>320</v>
      </c>
      <c r="D663" s="196" t="s">
        <v>185</v>
      </c>
      <c r="E663" s="196" t="s">
        <v>285</v>
      </c>
      <c r="F663" s="200" t="s">
        <v>485</v>
      </c>
      <c r="G663" s="198">
        <v>0</v>
      </c>
      <c r="H663" s="198">
        <v>0</v>
      </c>
      <c r="I663" s="198">
        <v>0</v>
      </c>
      <c r="J663" s="198">
        <v>49000</v>
      </c>
      <c r="K663" s="198">
        <v>49000</v>
      </c>
      <c r="L663" s="198">
        <v>49000</v>
      </c>
      <c r="M663" s="198">
        <v>49000</v>
      </c>
      <c r="N663" s="198">
        <v>0</v>
      </c>
      <c r="O663" s="198">
        <v>0</v>
      </c>
      <c r="P663" s="198">
        <v>49000</v>
      </c>
      <c r="Q663" s="198">
        <v>49000</v>
      </c>
      <c r="R663" s="198">
        <v>49000</v>
      </c>
    </row>
    <row r="664" spans="1:18" x14ac:dyDescent="0.3">
      <c r="A664">
        <f t="shared" si="10"/>
        <v>656</v>
      </c>
      <c r="B664" s="195" t="s">
        <v>185</v>
      </c>
      <c r="C664" s="196" t="s">
        <v>320</v>
      </c>
      <c r="D664" s="196" t="s">
        <v>185</v>
      </c>
      <c r="E664" s="201" t="s">
        <v>486</v>
      </c>
      <c r="F664" s="202" t="s">
        <v>487</v>
      </c>
      <c r="G664" s="198">
        <v>0</v>
      </c>
      <c r="H664" s="198">
        <v>0</v>
      </c>
      <c r="I664" s="198">
        <v>0</v>
      </c>
      <c r="J664" s="198">
        <v>49000</v>
      </c>
      <c r="K664" s="198">
        <v>49000</v>
      </c>
      <c r="L664" s="198">
        <v>49000</v>
      </c>
      <c r="M664" s="198">
        <v>49000</v>
      </c>
      <c r="N664" s="198">
        <v>0</v>
      </c>
      <c r="O664" s="198">
        <v>0</v>
      </c>
      <c r="P664" s="198">
        <v>49000</v>
      </c>
      <c r="Q664" s="198">
        <v>49000</v>
      </c>
      <c r="R664" s="198">
        <v>49000</v>
      </c>
    </row>
    <row r="665" spans="1:18" x14ac:dyDescent="0.3">
      <c r="A665">
        <f t="shared" si="10"/>
        <v>657</v>
      </c>
      <c r="B665" s="195" t="s">
        <v>185</v>
      </c>
      <c r="C665" s="196" t="s">
        <v>320</v>
      </c>
      <c r="D665" s="196" t="s">
        <v>185</v>
      </c>
      <c r="E665" s="196" t="s">
        <v>232</v>
      </c>
      <c r="F665" s="199" t="s">
        <v>233</v>
      </c>
      <c r="G665" s="198">
        <v>0</v>
      </c>
      <c r="H665" s="198">
        <v>0</v>
      </c>
      <c r="I665" s="198">
        <v>0</v>
      </c>
      <c r="J665" s="198">
        <v>6407192</v>
      </c>
      <c r="K665" s="198">
        <v>6407192</v>
      </c>
      <c r="L665" s="198">
        <v>6261889.0700000003</v>
      </c>
      <c r="M665" s="198">
        <v>6261889.0700000003</v>
      </c>
      <c r="N665" s="198">
        <v>0</v>
      </c>
      <c r="O665" s="198">
        <v>0</v>
      </c>
      <c r="P665" s="198">
        <v>6407192</v>
      </c>
      <c r="Q665" s="198">
        <v>6407192</v>
      </c>
      <c r="R665" s="198">
        <v>6261889.0700000003</v>
      </c>
    </row>
    <row r="666" spans="1:18" x14ac:dyDescent="0.3">
      <c r="A666">
        <f t="shared" si="10"/>
        <v>658</v>
      </c>
      <c r="B666" s="195" t="s">
        <v>185</v>
      </c>
      <c r="C666" s="196" t="s">
        <v>320</v>
      </c>
      <c r="D666" s="196" t="s">
        <v>185</v>
      </c>
      <c r="E666" s="196" t="s">
        <v>234</v>
      </c>
      <c r="F666" s="200" t="s">
        <v>235</v>
      </c>
      <c r="G666" s="198">
        <v>0</v>
      </c>
      <c r="H666" s="198">
        <v>0</v>
      </c>
      <c r="I666" s="198">
        <v>0</v>
      </c>
      <c r="J666" s="198">
        <v>6407192</v>
      </c>
      <c r="K666" s="198">
        <v>6407192</v>
      </c>
      <c r="L666" s="198">
        <v>6261889.0700000003</v>
      </c>
      <c r="M666" s="198">
        <v>6261889.0700000003</v>
      </c>
      <c r="N666" s="198">
        <v>0</v>
      </c>
      <c r="O666" s="198">
        <v>0</v>
      </c>
      <c r="P666" s="198">
        <v>6407192</v>
      </c>
      <c r="Q666" s="198">
        <v>6407192</v>
      </c>
      <c r="R666" s="198">
        <v>6261889.0700000003</v>
      </c>
    </row>
    <row r="667" spans="1:18" x14ac:dyDescent="0.3">
      <c r="A667">
        <f t="shared" si="10"/>
        <v>659</v>
      </c>
      <c r="B667" s="195" t="s">
        <v>185</v>
      </c>
      <c r="C667" s="196" t="s">
        <v>320</v>
      </c>
      <c r="D667" s="196" t="s">
        <v>185</v>
      </c>
      <c r="E667" s="201" t="s">
        <v>288</v>
      </c>
      <c r="F667" s="202" t="s">
        <v>323</v>
      </c>
      <c r="G667" s="198">
        <v>0</v>
      </c>
      <c r="H667" s="198">
        <v>0</v>
      </c>
      <c r="I667" s="198">
        <v>0</v>
      </c>
      <c r="J667" s="198">
        <v>1055450</v>
      </c>
      <c r="K667" s="198">
        <v>1055450</v>
      </c>
      <c r="L667" s="198">
        <v>867022.23</v>
      </c>
      <c r="M667" s="198">
        <v>867022.23</v>
      </c>
      <c r="N667" s="198">
        <v>0</v>
      </c>
      <c r="O667" s="198">
        <v>0</v>
      </c>
      <c r="P667" s="198">
        <v>1055450</v>
      </c>
      <c r="Q667" s="198">
        <v>1055450</v>
      </c>
      <c r="R667" s="198">
        <v>867022.23</v>
      </c>
    </row>
    <row r="668" spans="1:18" x14ac:dyDescent="0.3">
      <c r="A668">
        <f t="shared" si="10"/>
        <v>660</v>
      </c>
      <c r="B668" s="195" t="s">
        <v>185</v>
      </c>
      <c r="C668" s="196" t="s">
        <v>320</v>
      </c>
      <c r="D668" s="196" t="s">
        <v>185</v>
      </c>
      <c r="E668" s="201" t="s">
        <v>324</v>
      </c>
      <c r="F668" s="202" t="s">
        <v>325</v>
      </c>
      <c r="G668" s="198">
        <v>0</v>
      </c>
      <c r="H668" s="198">
        <v>0</v>
      </c>
      <c r="I668" s="198">
        <v>0</v>
      </c>
      <c r="J668" s="198">
        <v>1055450</v>
      </c>
      <c r="K668" s="198">
        <v>1055450</v>
      </c>
      <c r="L668" s="198">
        <v>867022.23</v>
      </c>
      <c r="M668" s="198">
        <v>867022.23</v>
      </c>
      <c r="N668" s="198">
        <v>0</v>
      </c>
      <c r="O668" s="198">
        <v>0</v>
      </c>
      <c r="P668" s="198">
        <v>1055450</v>
      </c>
      <c r="Q668" s="198">
        <v>1055450</v>
      </c>
      <c r="R668" s="198">
        <v>867022.23</v>
      </c>
    </row>
    <row r="669" spans="1:18" x14ac:dyDescent="0.3">
      <c r="A669">
        <f t="shared" si="10"/>
        <v>661</v>
      </c>
      <c r="B669" s="195" t="s">
        <v>185</v>
      </c>
      <c r="C669" s="196" t="s">
        <v>320</v>
      </c>
      <c r="D669" s="196" t="s">
        <v>185</v>
      </c>
      <c r="E669" s="196" t="s">
        <v>260</v>
      </c>
      <c r="F669" s="197" t="s">
        <v>261</v>
      </c>
      <c r="G669" s="198">
        <v>0</v>
      </c>
      <c r="H669" s="198">
        <v>0</v>
      </c>
      <c r="I669" s="198">
        <v>0</v>
      </c>
      <c r="J669" s="198">
        <v>588692</v>
      </c>
      <c r="K669" s="198">
        <v>588692</v>
      </c>
      <c r="L669" s="198">
        <v>588691.59</v>
      </c>
      <c r="M669" s="198">
        <v>588691.59</v>
      </c>
      <c r="N669" s="198">
        <v>0</v>
      </c>
      <c r="O669" s="198">
        <v>0</v>
      </c>
      <c r="P669" s="198">
        <v>588692</v>
      </c>
      <c r="Q669" s="198">
        <v>588692</v>
      </c>
      <c r="R669" s="198">
        <v>588691.59</v>
      </c>
    </row>
    <row r="670" spans="1:18" ht="15.6" x14ac:dyDescent="0.3">
      <c r="A670">
        <f t="shared" si="10"/>
        <v>662</v>
      </c>
      <c r="B670" s="195" t="s">
        <v>185</v>
      </c>
      <c r="C670" s="196" t="s">
        <v>320</v>
      </c>
      <c r="D670" s="196" t="s">
        <v>185</v>
      </c>
      <c r="E670" s="196" t="s">
        <v>262</v>
      </c>
      <c r="F670" s="199" t="s">
        <v>263</v>
      </c>
      <c r="G670" s="198">
        <v>0</v>
      </c>
      <c r="H670" s="198">
        <v>0</v>
      </c>
      <c r="I670" s="198">
        <v>0</v>
      </c>
      <c r="J670" s="198">
        <v>588692</v>
      </c>
      <c r="K670" s="198">
        <v>588692</v>
      </c>
      <c r="L670" s="198">
        <v>588691.59</v>
      </c>
      <c r="M670" s="198">
        <v>588691.59</v>
      </c>
      <c r="N670" s="198">
        <v>0</v>
      </c>
      <c r="O670" s="198">
        <v>0</v>
      </c>
      <c r="P670" s="198">
        <v>588692</v>
      </c>
      <c r="Q670" s="198">
        <v>588692</v>
      </c>
      <c r="R670" s="198">
        <v>588691.59</v>
      </c>
    </row>
    <row r="671" spans="1:18" ht="15.6" x14ac:dyDescent="0.3">
      <c r="A671">
        <f t="shared" si="10"/>
        <v>663</v>
      </c>
      <c r="B671" s="195" t="s">
        <v>185</v>
      </c>
      <c r="C671" s="196" t="s">
        <v>326</v>
      </c>
      <c r="D671" s="196" t="s">
        <v>185</v>
      </c>
      <c r="E671" s="196" t="s">
        <v>187</v>
      </c>
      <c r="F671" s="200" t="s">
        <v>327</v>
      </c>
      <c r="G671" s="198">
        <v>67300</v>
      </c>
      <c r="H671" s="198">
        <v>67300</v>
      </c>
      <c r="I671" s="198">
        <v>52300</v>
      </c>
      <c r="J671" s="198">
        <v>0</v>
      </c>
      <c r="K671" s="198">
        <v>0</v>
      </c>
      <c r="L671" s="198">
        <v>0</v>
      </c>
      <c r="M671" s="198">
        <v>0</v>
      </c>
      <c r="N671" s="198">
        <v>0</v>
      </c>
      <c r="O671" s="198">
        <v>0</v>
      </c>
      <c r="P671" s="198">
        <v>67300</v>
      </c>
      <c r="Q671" s="198">
        <v>67300</v>
      </c>
      <c r="R671" s="198">
        <v>52300</v>
      </c>
    </row>
    <row r="672" spans="1:18" x14ac:dyDescent="0.3">
      <c r="A672">
        <f t="shared" si="10"/>
        <v>664</v>
      </c>
      <c r="B672" s="195" t="s">
        <v>185</v>
      </c>
      <c r="C672" s="196" t="s">
        <v>326</v>
      </c>
      <c r="D672" s="196" t="s">
        <v>185</v>
      </c>
      <c r="E672" s="201" t="s">
        <v>188</v>
      </c>
      <c r="F672" s="202" t="s">
        <v>413</v>
      </c>
      <c r="G672" s="198">
        <v>67300</v>
      </c>
      <c r="H672" s="198">
        <v>67300</v>
      </c>
      <c r="I672" s="198">
        <v>52300</v>
      </c>
      <c r="J672" s="198">
        <v>0</v>
      </c>
      <c r="K672" s="198">
        <v>0</v>
      </c>
      <c r="L672" s="198">
        <v>0</v>
      </c>
      <c r="M672" s="198">
        <v>0</v>
      </c>
      <c r="N672" s="198">
        <v>0</v>
      </c>
      <c r="O672" s="198">
        <v>0</v>
      </c>
      <c r="P672" s="198">
        <v>67300</v>
      </c>
      <c r="Q672" s="198">
        <v>67300</v>
      </c>
      <c r="R672" s="198">
        <v>52300</v>
      </c>
    </row>
    <row r="673" spans="1:18" x14ac:dyDescent="0.3">
      <c r="A673">
        <f t="shared" si="10"/>
        <v>665</v>
      </c>
      <c r="B673" s="195" t="s">
        <v>185</v>
      </c>
      <c r="C673" s="196" t="s">
        <v>326</v>
      </c>
      <c r="D673" s="196" t="s">
        <v>185</v>
      </c>
      <c r="E673" s="196" t="s">
        <v>197</v>
      </c>
      <c r="F673" s="199" t="s">
        <v>198</v>
      </c>
      <c r="G673" s="198">
        <v>67300</v>
      </c>
      <c r="H673" s="198">
        <v>67300</v>
      </c>
      <c r="I673" s="198">
        <v>52300</v>
      </c>
      <c r="J673" s="198">
        <v>0</v>
      </c>
      <c r="K673" s="198">
        <v>0</v>
      </c>
      <c r="L673" s="198">
        <v>0</v>
      </c>
      <c r="M673" s="198">
        <v>0</v>
      </c>
      <c r="N673" s="198">
        <v>0</v>
      </c>
      <c r="O673" s="198">
        <v>0</v>
      </c>
      <c r="P673" s="198">
        <v>67300</v>
      </c>
      <c r="Q673" s="198">
        <v>67300</v>
      </c>
      <c r="R673" s="198">
        <v>52300</v>
      </c>
    </row>
    <row r="674" spans="1:18" ht="15.6" x14ac:dyDescent="0.3">
      <c r="A674">
        <f t="shared" si="10"/>
        <v>666</v>
      </c>
      <c r="B674" s="195" t="s">
        <v>185</v>
      </c>
      <c r="C674" s="196" t="s">
        <v>326</v>
      </c>
      <c r="D674" s="196" t="s">
        <v>185</v>
      </c>
      <c r="E674" s="196" t="s">
        <v>217</v>
      </c>
      <c r="F674" s="200" t="s">
        <v>218</v>
      </c>
      <c r="G674" s="198">
        <v>67300</v>
      </c>
      <c r="H674" s="198">
        <v>67300</v>
      </c>
      <c r="I674" s="198">
        <v>52300</v>
      </c>
      <c r="J674" s="198">
        <v>0</v>
      </c>
      <c r="K674" s="198">
        <v>0</v>
      </c>
      <c r="L674" s="198">
        <v>0</v>
      </c>
      <c r="M674" s="198">
        <v>0</v>
      </c>
      <c r="N674" s="198">
        <v>0</v>
      </c>
      <c r="O674" s="198">
        <v>0</v>
      </c>
      <c r="P674" s="198">
        <v>67300</v>
      </c>
      <c r="Q674" s="198">
        <v>67300</v>
      </c>
      <c r="R674" s="198">
        <v>52300</v>
      </c>
    </row>
    <row r="675" spans="1:18" ht="15.6" x14ac:dyDescent="0.3">
      <c r="A675">
        <f t="shared" si="10"/>
        <v>667</v>
      </c>
      <c r="B675" s="195" t="s">
        <v>185</v>
      </c>
      <c r="C675" s="196" t="s">
        <v>326</v>
      </c>
      <c r="D675" s="196" t="s">
        <v>185</v>
      </c>
      <c r="E675" s="201" t="s">
        <v>321</v>
      </c>
      <c r="F675" s="202" t="s">
        <v>322</v>
      </c>
      <c r="G675" s="198">
        <v>67300</v>
      </c>
      <c r="H675" s="198">
        <v>67300</v>
      </c>
      <c r="I675" s="198">
        <v>52300</v>
      </c>
      <c r="J675" s="198">
        <v>0</v>
      </c>
      <c r="K675" s="198">
        <v>0</v>
      </c>
      <c r="L675" s="198">
        <v>0</v>
      </c>
      <c r="M675" s="198">
        <v>0</v>
      </c>
      <c r="N675" s="198">
        <v>0</v>
      </c>
      <c r="O675" s="198">
        <v>0</v>
      </c>
      <c r="P675" s="198">
        <v>67300</v>
      </c>
      <c r="Q675" s="198">
        <v>67300</v>
      </c>
      <c r="R675" s="198">
        <v>52300</v>
      </c>
    </row>
    <row r="676" spans="1:18" x14ac:dyDescent="0.3">
      <c r="A676">
        <f t="shared" si="10"/>
        <v>668</v>
      </c>
      <c r="B676" s="195" t="s">
        <v>328</v>
      </c>
      <c r="C676" s="196" t="s">
        <v>329</v>
      </c>
      <c r="D676" s="196" t="s">
        <v>185</v>
      </c>
      <c r="E676" s="201" t="s">
        <v>187</v>
      </c>
      <c r="F676" s="202" t="s">
        <v>330</v>
      </c>
      <c r="G676" s="198">
        <v>67300</v>
      </c>
      <c r="H676" s="198">
        <v>67300</v>
      </c>
      <c r="I676" s="198">
        <v>52300</v>
      </c>
      <c r="J676" s="198">
        <v>0</v>
      </c>
      <c r="K676" s="198">
        <v>0</v>
      </c>
      <c r="L676" s="198">
        <v>0</v>
      </c>
      <c r="M676" s="198">
        <v>0</v>
      </c>
      <c r="N676" s="198">
        <v>0</v>
      </c>
      <c r="O676" s="198">
        <v>0</v>
      </c>
      <c r="P676" s="198">
        <v>67300</v>
      </c>
      <c r="Q676" s="198">
        <v>67300</v>
      </c>
      <c r="R676" s="198">
        <v>52300</v>
      </c>
    </row>
    <row r="677" spans="1:18" x14ac:dyDescent="0.3">
      <c r="A677">
        <f t="shared" si="10"/>
        <v>669</v>
      </c>
      <c r="B677" s="195" t="s">
        <v>328</v>
      </c>
      <c r="C677" s="196" t="s">
        <v>329</v>
      </c>
      <c r="D677" s="196" t="s">
        <v>185</v>
      </c>
      <c r="E677" s="196" t="s">
        <v>188</v>
      </c>
      <c r="F677" s="197" t="s">
        <v>413</v>
      </c>
      <c r="G677" s="198">
        <v>67300</v>
      </c>
      <c r="H677" s="198">
        <v>67300</v>
      </c>
      <c r="I677" s="198">
        <v>52300</v>
      </c>
      <c r="J677" s="198">
        <v>0</v>
      </c>
      <c r="K677" s="198">
        <v>0</v>
      </c>
      <c r="L677" s="198">
        <v>0</v>
      </c>
      <c r="M677" s="198">
        <v>0</v>
      </c>
      <c r="N677" s="198">
        <v>0</v>
      </c>
      <c r="O677" s="198">
        <v>0</v>
      </c>
      <c r="P677" s="198">
        <v>67300</v>
      </c>
      <c r="Q677" s="198">
        <v>67300</v>
      </c>
      <c r="R677" s="198">
        <v>52300</v>
      </c>
    </row>
    <row r="678" spans="1:18" x14ac:dyDescent="0.3">
      <c r="A678">
        <f t="shared" si="10"/>
        <v>670</v>
      </c>
      <c r="B678" s="195" t="s">
        <v>328</v>
      </c>
      <c r="C678" s="196" t="s">
        <v>329</v>
      </c>
      <c r="D678" s="196" t="s">
        <v>185</v>
      </c>
      <c r="E678" s="196" t="s">
        <v>197</v>
      </c>
      <c r="F678" s="199" t="s">
        <v>198</v>
      </c>
      <c r="G678" s="198">
        <v>67300</v>
      </c>
      <c r="H678" s="198">
        <v>67300</v>
      </c>
      <c r="I678" s="198">
        <v>52300</v>
      </c>
      <c r="J678" s="198">
        <v>0</v>
      </c>
      <c r="K678" s="198">
        <v>0</v>
      </c>
      <c r="L678" s="198">
        <v>0</v>
      </c>
      <c r="M678" s="198">
        <v>0</v>
      </c>
      <c r="N678" s="198">
        <v>0</v>
      </c>
      <c r="O678" s="198">
        <v>0</v>
      </c>
      <c r="P678" s="198">
        <v>67300</v>
      </c>
      <c r="Q678" s="198">
        <v>67300</v>
      </c>
      <c r="R678" s="198">
        <v>52300</v>
      </c>
    </row>
    <row r="679" spans="1:18" ht="15.6" x14ac:dyDescent="0.3">
      <c r="A679">
        <f t="shared" si="10"/>
        <v>671</v>
      </c>
      <c r="B679" s="195" t="s">
        <v>328</v>
      </c>
      <c r="C679" s="196" t="s">
        <v>329</v>
      </c>
      <c r="D679" s="196" t="s">
        <v>185</v>
      </c>
      <c r="E679" s="196" t="s">
        <v>217</v>
      </c>
      <c r="F679" s="200" t="s">
        <v>218</v>
      </c>
      <c r="G679" s="198">
        <v>67300</v>
      </c>
      <c r="H679" s="198">
        <v>67300</v>
      </c>
      <c r="I679" s="198">
        <v>52300</v>
      </c>
      <c r="J679" s="198">
        <v>0</v>
      </c>
      <c r="K679" s="198">
        <v>0</v>
      </c>
      <c r="L679" s="198">
        <v>0</v>
      </c>
      <c r="M679" s="198">
        <v>0</v>
      </c>
      <c r="N679" s="198">
        <v>0</v>
      </c>
      <c r="O679" s="198">
        <v>0</v>
      </c>
      <c r="P679" s="198">
        <v>67300</v>
      </c>
      <c r="Q679" s="198">
        <v>67300</v>
      </c>
      <c r="R679" s="198">
        <v>52300</v>
      </c>
    </row>
    <row r="680" spans="1:18" ht="15.6" x14ac:dyDescent="0.3">
      <c r="A680">
        <f t="shared" si="10"/>
        <v>672</v>
      </c>
      <c r="B680" s="195" t="s">
        <v>328</v>
      </c>
      <c r="C680" s="196" t="s">
        <v>329</v>
      </c>
      <c r="D680" s="196" t="s">
        <v>185</v>
      </c>
      <c r="E680" s="201" t="s">
        <v>321</v>
      </c>
      <c r="F680" s="202" t="s">
        <v>322</v>
      </c>
      <c r="G680" s="198">
        <v>67300</v>
      </c>
      <c r="H680" s="198">
        <v>67300</v>
      </c>
      <c r="I680" s="198">
        <v>52300</v>
      </c>
      <c r="J680" s="198">
        <v>0</v>
      </c>
      <c r="K680" s="198">
        <v>0</v>
      </c>
      <c r="L680" s="198">
        <v>0</v>
      </c>
      <c r="M680" s="198">
        <v>0</v>
      </c>
      <c r="N680" s="198">
        <v>0</v>
      </c>
      <c r="O680" s="198">
        <v>0</v>
      </c>
      <c r="P680" s="198">
        <v>67300</v>
      </c>
      <c r="Q680" s="198">
        <v>67300</v>
      </c>
      <c r="R680" s="198">
        <v>52300</v>
      </c>
    </row>
    <row r="681" spans="1:18" x14ac:dyDescent="0.3">
      <c r="A681">
        <f t="shared" si="10"/>
        <v>673</v>
      </c>
      <c r="B681" s="195" t="s">
        <v>185</v>
      </c>
      <c r="C681" s="196" t="s">
        <v>331</v>
      </c>
      <c r="D681" s="196" t="s">
        <v>185</v>
      </c>
      <c r="E681" s="201" t="s">
        <v>187</v>
      </c>
      <c r="F681" s="202" t="s">
        <v>332</v>
      </c>
      <c r="G681" s="198">
        <v>0</v>
      </c>
      <c r="H681" s="198">
        <v>0</v>
      </c>
      <c r="I681" s="198">
        <v>0</v>
      </c>
      <c r="J681" s="198">
        <v>4509334</v>
      </c>
      <c r="K681" s="198">
        <v>4509334</v>
      </c>
      <c r="L681" s="198">
        <v>4257823.41</v>
      </c>
      <c r="M681" s="198">
        <v>4257823.41</v>
      </c>
      <c r="N681" s="198">
        <v>0</v>
      </c>
      <c r="O681" s="198">
        <v>0</v>
      </c>
      <c r="P681" s="198">
        <v>4509334</v>
      </c>
      <c r="Q681" s="198">
        <v>4509334</v>
      </c>
      <c r="R681" s="198">
        <v>4257823.41</v>
      </c>
    </row>
    <row r="682" spans="1:18" x14ac:dyDescent="0.3">
      <c r="A682">
        <f t="shared" si="10"/>
        <v>674</v>
      </c>
      <c r="B682" s="195" t="s">
        <v>185</v>
      </c>
      <c r="C682" s="196" t="s">
        <v>331</v>
      </c>
      <c r="D682" s="196" t="s">
        <v>185</v>
      </c>
      <c r="E682" s="196" t="s">
        <v>188</v>
      </c>
      <c r="F682" s="197" t="s">
        <v>413</v>
      </c>
      <c r="G682" s="198">
        <v>0</v>
      </c>
      <c r="H682" s="198">
        <v>0</v>
      </c>
      <c r="I682" s="198">
        <v>0</v>
      </c>
      <c r="J682" s="198">
        <v>209000</v>
      </c>
      <c r="K682" s="198">
        <v>209000</v>
      </c>
      <c r="L682" s="198">
        <v>208958</v>
      </c>
      <c r="M682" s="198">
        <v>208958</v>
      </c>
      <c r="N682" s="198">
        <v>0</v>
      </c>
      <c r="O682" s="198">
        <v>0</v>
      </c>
      <c r="P682" s="198">
        <v>209000</v>
      </c>
      <c r="Q682" s="198">
        <v>209000</v>
      </c>
      <c r="R682" s="198">
        <v>208958</v>
      </c>
    </row>
    <row r="683" spans="1:18" x14ac:dyDescent="0.3">
      <c r="A683">
        <f t="shared" si="10"/>
        <v>675</v>
      </c>
      <c r="B683" s="195" t="s">
        <v>185</v>
      </c>
      <c r="C683" s="196" t="s">
        <v>331</v>
      </c>
      <c r="D683" s="196" t="s">
        <v>185</v>
      </c>
      <c r="E683" s="196" t="s">
        <v>197</v>
      </c>
      <c r="F683" s="199" t="s">
        <v>198</v>
      </c>
      <c r="G683" s="198">
        <v>0</v>
      </c>
      <c r="H683" s="198">
        <v>0</v>
      </c>
      <c r="I683" s="198">
        <v>0</v>
      </c>
      <c r="J683" s="198">
        <v>209000</v>
      </c>
      <c r="K683" s="198">
        <v>209000</v>
      </c>
      <c r="L683" s="198">
        <v>208958</v>
      </c>
      <c r="M683" s="198">
        <v>208958</v>
      </c>
      <c r="N683" s="198">
        <v>0</v>
      </c>
      <c r="O683" s="198">
        <v>0</v>
      </c>
      <c r="P683" s="198">
        <v>209000</v>
      </c>
      <c r="Q683" s="198">
        <v>209000</v>
      </c>
      <c r="R683" s="198">
        <v>208958</v>
      </c>
    </row>
    <row r="684" spans="1:18" x14ac:dyDescent="0.3">
      <c r="A684">
        <f t="shared" si="10"/>
        <v>676</v>
      </c>
      <c r="B684" s="195"/>
      <c r="C684" s="196"/>
      <c r="D684" s="196"/>
      <c r="E684" s="196"/>
      <c r="F684" s="200"/>
      <c r="G684" s="198"/>
      <c r="H684" s="198"/>
      <c r="I684" s="198"/>
      <c r="J684" s="198"/>
      <c r="K684" s="198"/>
      <c r="L684" s="198"/>
      <c r="M684" s="198"/>
      <c r="N684" s="198"/>
      <c r="O684" s="198"/>
      <c r="P684" s="198"/>
      <c r="Q684" s="198"/>
      <c r="R684" s="198"/>
    </row>
    <row r="685" spans="1:18" ht="23.4" x14ac:dyDescent="0.3">
      <c r="A685">
        <f t="shared" si="10"/>
        <v>677</v>
      </c>
      <c r="B685" s="195" t="s">
        <v>484</v>
      </c>
      <c r="C685" s="196"/>
      <c r="D685" s="196"/>
      <c r="E685" s="201"/>
      <c r="F685" s="202"/>
      <c r="G685" s="198" t="s">
        <v>185</v>
      </c>
      <c r="H685" s="198" t="s">
        <v>185</v>
      </c>
      <c r="I685" s="198" t="s">
        <v>458</v>
      </c>
      <c r="J685" s="198"/>
      <c r="K685" s="198" t="s">
        <v>185</v>
      </c>
      <c r="L685" s="198" t="s">
        <v>185</v>
      </c>
      <c r="M685" s="198" t="s">
        <v>185</v>
      </c>
      <c r="N685" s="198" t="s">
        <v>185</v>
      </c>
      <c r="O685" s="198" t="s">
        <v>185</v>
      </c>
      <c r="P685" s="198" t="s">
        <v>185</v>
      </c>
      <c r="Q685" s="198" t="s">
        <v>474</v>
      </c>
      <c r="R685" s="198"/>
    </row>
    <row r="686" spans="1:18" x14ac:dyDescent="0.3">
      <c r="A686">
        <f t="shared" si="10"/>
        <v>678</v>
      </c>
      <c r="B686" s="195" t="s">
        <v>406</v>
      </c>
      <c r="C686" s="196" t="s">
        <v>407</v>
      </c>
      <c r="D686" s="196">
        <v>3</v>
      </c>
      <c r="E686" s="201">
        <v>4</v>
      </c>
      <c r="F686" s="202">
        <v>5</v>
      </c>
      <c r="G686" s="198">
        <v>6</v>
      </c>
      <c r="H686" s="198">
        <v>7</v>
      </c>
      <c r="I686" s="198">
        <v>8</v>
      </c>
      <c r="J686" s="198">
        <v>9</v>
      </c>
      <c r="K686" s="198">
        <v>10</v>
      </c>
      <c r="L686" s="198">
        <v>11</v>
      </c>
      <c r="M686" s="198">
        <v>12</v>
      </c>
      <c r="N686" s="198" t="s">
        <v>408</v>
      </c>
      <c r="O686" s="198" t="s">
        <v>409</v>
      </c>
      <c r="P686" s="198" t="s">
        <v>410</v>
      </c>
      <c r="Q686" s="198" t="s">
        <v>411</v>
      </c>
      <c r="R686" s="198" t="s">
        <v>412</v>
      </c>
    </row>
    <row r="687" spans="1:18" ht="15.6" x14ac:dyDescent="0.3">
      <c r="A687">
        <f t="shared" si="10"/>
        <v>679</v>
      </c>
      <c r="B687" s="195" t="s">
        <v>185</v>
      </c>
      <c r="C687" s="196" t="s">
        <v>331</v>
      </c>
      <c r="D687" s="196" t="s">
        <v>185</v>
      </c>
      <c r="E687" s="196" t="s">
        <v>217</v>
      </c>
      <c r="F687" s="197" t="s">
        <v>218</v>
      </c>
      <c r="G687" s="198">
        <v>0</v>
      </c>
      <c r="H687" s="198">
        <v>0</v>
      </c>
      <c r="I687" s="198">
        <v>0</v>
      </c>
      <c r="J687" s="198">
        <v>209000</v>
      </c>
      <c r="K687" s="198">
        <v>209000</v>
      </c>
      <c r="L687" s="198">
        <v>208958</v>
      </c>
      <c r="M687" s="198">
        <v>208958</v>
      </c>
      <c r="N687" s="198">
        <v>0</v>
      </c>
      <c r="O687" s="198">
        <v>0</v>
      </c>
      <c r="P687" s="198">
        <v>209000</v>
      </c>
      <c r="Q687" s="198">
        <v>209000</v>
      </c>
      <c r="R687" s="198">
        <v>208958</v>
      </c>
    </row>
    <row r="688" spans="1:18" ht="15.6" x14ac:dyDescent="0.3">
      <c r="A688">
        <f t="shared" si="10"/>
        <v>680</v>
      </c>
      <c r="B688" s="195" t="s">
        <v>185</v>
      </c>
      <c r="C688" s="196" t="s">
        <v>331</v>
      </c>
      <c r="D688" s="196" t="s">
        <v>185</v>
      </c>
      <c r="E688" s="196" t="s">
        <v>321</v>
      </c>
      <c r="F688" s="199" t="s">
        <v>322</v>
      </c>
      <c r="G688" s="198">
        <v>0</v>
      </c>
      <c r="H688" s="198">
        <v>0</v>
      </c>
      <c r="I688" s="198">
        <v>0</v>
      </c>
      <c r="J688" s="198">
        <v>209000</v>
      </c>
      <c r="K688" s="198">
        <v>209000</v>
      </c>
      <c r="L688" s="198">
        <v>208958</v>
      </c>
      <c r="M688" s="198">
        <v>208958</v>
      </c>
      <c r="N688" s="198">
        <v>0</v>
      </c>
      <c r="O688" s="198">
        <v>0</v>
      </c>
      <c r="P688" s="198">
        <v>209000</v>
      </c>
      <c r="Q688" s="198">
        <v>209000</v>
      </c>
      <c r="R688" s="198">
        <v>208958</v>
      </c>
    </row>
    <row r="689" spans="1:18" x14ac:dyDescent="0.3">
      <c r="A689">
        <f t="shared" si="10"/>
        <v>681</v>
      </c>
      <c r="B689" s="195" t="s">
        <v>185</v>
      </c>
      <c r="C689" s="196" t="s">
        <v>331</v>
      </c>
      <c r="D689" s="196" t="s">
        <v>185</v>
      </c>
      <c r="E689" s="196" t="s">
        <v>227</v>
      </c>
      <c r="F689" s="200" t="s">
        <v>414</v>
      </c>
      <c r="G689" s="198">
        <v>0</v>
      </c>
      <c r="H689" s="198">
        <v>0</v>
      </c>
      <c r="I689" s="198">
        <v>0</v>
      </c>
      <c r="J689" s="198">
        <v>4300334</v>
      </c>
      <c r="K689" s="198">
        <v>4300334</v>
      </c>
      <c r="L689" s="198">
        <v>4048865.41</v>
      </c>
      <c r="M689" s="198">
        <v>4048865.41</v>
      </c>
      <c r="N689" s="198">
        <v>0</v>
      </c>
      <c r="O689" s="198">
        <v>0</v>
      </c>
      <c r="P689" s="198">
        <v>4300334</v>
      </c>
      <c r="Q689" s="198">
        <v>4300334</v>
      </c>
      <c r="R689" s="198">
        <v>4048865.41</v>
      </c>
    </row>
    <row r="690" spans="1:18" x14ac:dyDescent="0.3">
      <c r="A690">
        <f t="shared" si="10"/>
        <v>682</v>
      </c>
      <c r="B690" s="195" t="s">
        <v>185</v>
      </c>
      <c r="C690" s="196" t="s">
        <v>331</v>
      </c>
      <c r="D690" s="196" t="s">
        <v>185</v>
      </c>
      <c r="E690" s="201" t="s">
        <v>228</v>
      </c>
      <c r="F690" s="202" t="s">
        <v>229</v>
      </c>
      <c r="G690" s="198">
        <v>0</v>
      </c>
      <c r="H690" s="198">
        <v>0</v>
      </c>
      <c r="I690" s="198">
        <v>0</v>
      </c>
      <c r="J690" s="198">
        <v>3711642</v>
      </c>
      <c r="K690" s="198">
        <v>3711642</v>
      </c>
      <c r="L690" s="198">
        <v>3460173.82</v>
      </c>
      <c r="M690" s="198">
        <v>3460173.82</v>
      </c>
      <c r="N690" s="198">
        <v>0</v>
      </c>
      <c r="O690" s="198">
        <v>0</v>
      </c>
      <c r="P690" s="198">
        <v>3711642</v>
      </c>
      <c r="Q690" s="198">
        <v>3711642</v>
      </c>
      <c r="R690" s="198">
        <v>3460173.82</v>
      </c>
    </row>
    <row r="691" spans="1:18" x14ac:dyDescent="0.3">
      <c r="A691">
        <f t="shared" si="10"/>
        <v>683</v>
      </c>
      <c r="B691" s="195" t="s">
        <v>185</v>
      </c>
      <c r="C691" s="196" t="s">
        <v>331</v>
      </c>
      <c r="D691" s="196" t="s">
        <v>185</v>
      </c>
      <c r="E691" s="201" t="s">
        <v>285</v>
      </c>
      <c r="F691" s="202" t="s">
        <v>485</v>
      </c>
      <c r="G691" s="198">
        <v>0</v>
      </c>
      <c r="H691" s="198">
        <v>0</v>
      </c>
      <c r="I691" s="198">
        <v>0</v>
      </c>
      <c r="J691" s="198">
        <v>49000</v>
      </c>
      <c r="K691" s="198">
        <v>49000</v>
      </c>
      <c r="L691" s="198">
        <v>49000</v>
      </c>
      <c r="M691" s="198">
        <v>49000</v>
      </c>
      <c r="N691" s="198">
        <v>0</v>
      </c>
      <c r="O691" s="198">
        <v>0</v>
      </c>
      <c r="P691" s="198">
        <v>49000</v>
      </c>
      <c r="Q691" s="198">
        <v>49000</v>
      </c>
      <c r="R691" s="198">
        <v>49000</v>
      </c>
    </row>
    <row r="692" spans="1:18" x14ac:dyDescent="0.3">
      <c r="A692">
        <f t="shared" si="10"/>
        <v>684</v>
      </c>
      <c r="B692" s="195" t="s">
        <v>185</v>
      </c>
      <c r="C692" s="196" t="s">
        <v>331</v>
      </c>
      <c r="D692" s="196" t="s">
        <v>185</v>
      </c>
      <c r="E692" s="201" t="s">
        <v>486</v>
      </c>
      <c r="F692" s="202" t="s">
        <v>487</v>
      </c>
      <c r="G692" s="198">
        <v>0</v>
      </c>
      <c r="H692" s="198">
        <v>0</v>
      </c>
      <c r="I692" s="198">
        <v>0</v>
      </c>
      <c r="J692" s="198">
        <v>49000</v>
      </c>
      <c r="K692" s="198">
        <v>49000</v>
      </c>
      <c r="L692" s="198">
        <v>49000</v>
      </c>
      <c r="M692" s="198">
        <v>49000</v>
      </c>
      <c r="N692" s="198">
        <v>0</v>
      </c>
      <c r="O692" s="198">
        <v>0</v>
      </c>
      <c r="P692" s="198">
        <v>49000</v>
      </c>
      <c r="Q692" s="198">
        <v>49000</v>
      </c>
      <c r="R692" s="198">
        <v>49000</v>
      </c>
    </row>
    <row r="693" spans="1:18" x14ac:dyDescent="0.3">
      <c r="A693">
        <f t="shared" si="10"/>
        <v>685</v>
      </c>
      <c r="B693" s="195" t="s">
        <v>185</v>
      </c>
      <c r="C693" s="196" t="s">
        <v>331</v>
      </c>
      <c r="D693" s="196" t="s">
        <v>185</v>
      </c>
      <c r="E693" s="196" t="s">
        <v>232</v>
      </c>
      <c r="F693" s="200" t="s">
        <v>233</v>
      </c>
      <c r="G693" s="198">
        <v>0</v>
      </c>
      <c r="H693" s="198">
        <v>0</v>
      </c>
      <c r="I693" s="198">
        <v>0</v>
      </c>
      <c r="J693" s="198">
        <v>2607192</v>
      </c>
      <c r="K693" s="198">
        <v>2607192</v>
      </c>
      <c r="L693" s="198">
        <v>2544151.59</v>
      </c>
      <c r="M693" s="198">
        <v>2544151.59</v>
      </c>
      <c r="N693" s="198">
        <v>0</v>
      </c>
      <c r="O693" s="198">
        <v>0</v>
      </c>
      <c r="P693" s="198">
        <v>2607192</v>
      </c>
      <c r="Q693" s="198">
        <v>2607192</v>
      </c>
      <c r="R693" s="198">
        <v>2544151.59</v>
      </c>
    </row>
    <row r="694" spans="1:18" x14ac:dyDescent="0.3">
      <c r="A694">
        <f t="shared" si="10"/>
        <v>686</v>
      </c>
      <c r="B694" s="195" t="s">
        <v>185</v>
      </c>
      <c r="C694" s="196" t="s">
        <v>331</v>
      </c>
      <c r="D694" s="196" t="s">
        <v>185</v>
      </c>
      <c r="E694" s="201" t="s">
        <v>234</v>
      </c>
      <c r="F694" s="202" t="s">
        <v>235</v>
      </c>
      <c r="G694" s="198">
        <v>0</v>
      </c>
      <c r="H694" s="198">
        <v>0</v>
      </c>
      <c r="I694" s="198">
        <v>0</v>
      </c>
      <c r="J694" s="198">
        <v>2607192</v>
      </c>
      <c r="K694" s="198">
        <v>2607192</v>
      </c>
      <c r="L694" s="198">
        <v>2544151.59</v>
      </c>
      <c r="M694" s="198">
        <v>2544151.59</v>
      </c>
      <c r="N694" s="198">
        <v>0</v>
      </c>
      <c r="O694" s="198">
        <v>0</v>
      </c>
      <c r="P694" s="198">
        <v>2607192</v>
      </c>
      <c r="Q694" s="198">
        <v>2607192</v>
      </c>
      <c r="R694" s="198">
        <v>2544151.59</v>
      </c>
    </row>
    <row r="695" spans="1:18" x14ac:dyDescent="0.3">
      <c r="A695">
        <f t="shared" si="10"/>
        <v>687</v>
      </c>
      <c r="B695" s="195" t="s">
        <v>185</v>
      </c>
      <c r="C695" s="196" t="s">
        <v>331</v>
      </c>
      <c r="D695" s="196" t="s">
        <v>185</v>
      </c>
      <c r="E695" s="196" t="s">
        <v>288</v>
      </c>
      <c r="F695" s="199" t="s">
        <v>323</v>
      </c>
      <c r="G695" s="198">
        <v>0</v>
      </c>
      <c r="H695" s="198">
        <v>0</v>
      </c>
      <c r="I695" s="198">
        <v>0</v>
      </c>
      <c r="J695" s="198">
        <v>1055450</v>
      </c>
      <c r="K695" s="198">
        <v>1055450</v>
      </c>
      <c r="L695" s="198">
        <v>867022.23</v>
      </c>
      <c r="M695" s="198">
        <v>867022.23</v>
      </c>
      <c r="N695" s="198">
        <v>0</v>
      </c>
      <c r="O695" s="198">
        <v>0</v>
      </c>
      <c r="P695" s="198">
        <v>1055450</v>
      </c>
      <c r="Q695" s="198">
        <v>1055450</v>
      </c>
      <c r="R695" s="198">
        <v>867022.23</v>
      </c>
    </row>
    <row r="696" spans="1:18" x14ac:dyDescent="0.3">
      <c r="A696">
        <f t="shared" si="10"/>
        <v>688</v>
      </c>
      <c r="B696" s="195" t="s">
        <v>185</v>
      </c>
      <c r="C696" s="196" t="s">
        <v>331</v>
      </c>
      <c r="D696" s="196" t="s">
        <v>185</v>
      </c>
      <c r="E696" s="196" t="s">
        <v>324</v>
      </c>
      <c r="F696" s="197" t="s">
        <v>325</v>
      </c>
      <c r="G696" s="198">
        <v>0</v>
      </c>
      <c r="H696" s="198">
        <v>0</v>
      </c>
      <c r="I696" s="198">
        <v>0</v>
      </c>
      <c r="J696" s="198">
        <v>1055450</v>
      </c>
      <c r="K696" s="198">
        <v>1055450</v>
      </c>
      <c r="L696" s="198">
        <v>867022.23</v>
      </c>
      <c r="M696" s="198">
        <v>867022.23</v>
      </c>
      <c r="N696" s="198">
        <v>0</v>
      </c>
      <c r="O696" s="198">
        <v>0</v>
      </c>
      <c r="P696" s="198">
        <v>1055450</v>
      </c>
      <c r="Q696" s="198">
        <v>1055450</v>
      </c>
      <c r="R696" s="198">
        <v>867022.23</v>
      </c>
    </row>
    <row r="697" spans="1:18" x14ac:dyDescent="0.3">
      <c r="A697">
        <f t="shared" si="10"/>
        <v>689</v>
      </c>
      <c r="B697" s="195" t="s">
        <v>185</v>
      </c>
      <c r="C697" s="196" t="s">
        <v>331</v>
      </c>
      <c r="D697" s="196" t="s">
        <v>185</v>
      </c>
      <c r="E697" s="196" t="s">
        <v>260</v>
      </c>
      <c r="F697" s="199" t="s">
        <v>261</v>
      </c>
      <c r="G697" s="198">
        <v>0</v>
      </c>
      <c r="H697" s="198">
        <v>0</v>
      </c>
      <c r="I697" s="198">
        <v>0</v>
      </c>
      <c r="J697" s="198">
        <v>588692</v>
      </c>
      <c r="K697" s="198">
        <v>588692</v>
      </c>
      <c r="L697" s="198">
        <v>588691.59</v>
      </c>
      <c r="M697" s="198">
        <v>588691.59</v>
      </c>
      <c r="N697" s="198">
        <v>0</v>
      </c>
      <c r="O697" s="198">
        <v>0</v>
      </c>
      <c r="P697" s="198">
        <v>588692</v>
      </c>
      <c r="Q697" s="198">
        <v>588692</v>
      </c>
      <c r="R697" s="198">
        <v>588691.59</v>
      </c>
    </row>
    <row r="698" spans="1:18" ht="15.6" x14ac:dyDescent="0.3">
      <c r="A698">
        <f t="shared" si="10"/>
        <v>690</v>
      </c>
      <c r="B698" s="195" t="s">
        <v>185</v>
      </c>
      <c r="C698" s="196" t="s">
        <v>331</v>
      </c>
      <c r="D698" s="196" t="s">
        <v>185</v>
      </c>
      <c r="E698" s="196" t="s">
        <v>262</v>
      </c>
      <c r="F698" s="200" t="s">
        <v>263</v>
      </c>
      <c r="G698" s="198">
        <v>0</v>
      </c>
      <c r="H698" s="198">
        <v>0</v>
      </c>
      <c r="I698" s="198">
        <v>0</v>
      </c>
      <c r="J698" s="198">
        <v>588692</v>
      </c>
      <c r="K698" s="198">
        <v>588692</v>
      </c>
      <c r="L698" s="198">
        <v>588691.59</v>
      </c>
      <c r="M698" s="198">
        <v>588691.59</v>
      </c>
      <c r="N698" s="198">
        <v>0</v>
      </c>
      <c r="O698" s="198">
        <v>0</v>
      </c>
      <c r="P698" s="198">
        <v>588692</v>
      </c>
      <c r="Q698" s="198">
        <v>588692</v>
      </c>
      <c r="R698" s="198">
        <v>588691.59</v>
      </c>
    </row>
    <row r="699" spans="1:18" ht="15.6" x14ac:dyDescent="0.3">
      <c r="A699">
        <f t="shared" si="10"/>
        <v>691</v>
      </c>
      <c r="B699" s="195" t="s">
        <v>333</v>
      </c>
      <c r="C699" s="196" t="s">
        <v>334</v>
      </c>
      <c r="D699" s="196" t="s">
        <v>185</v>
      </c>
      <c r="E699" s="201" t="s">
        <v>187</v>
      </c>
      <c r="F699" s="202" t="s">
        <v>335</v>
      </c>
      <c r="G699" s="198">
        <v>0</v>
      </c>
      <c r="H699" s="198">
        <v>0</v>
      </c>
      <c r="I699" s="198">
        <v>0</v>
      </c>
      <c r="J699" s="198">
        <v>929080</v>
      </c>
      <c r="K699" s="198">
        <v>929080</v>
      </c>
      <c r="L699" s="198">
        <v>916022.23</v>
      </c>
      <c r="M699" s="198">
        <v>916022.23</v>
      </c>
      <c r="N699" s="198">
        <v>0</v>
      </c>
      <c r="O699" s="198">
        <v>0</v>
      </c>
      <c r="P699" s="198">
        <v>929080</v>
      </c>
      <c r="Q699" s="198">
        <v>929080</v>
      </c>
      <c r="R699" s="198">
        <v>916022.23</v>
      </c>
    </row>
    <row r="700" spans="1:18" x14ac:dyDescent="0.3">
      <c r="A700">
        <f t="shared" si="10"/>
        <v>692</v>
      </c>
      <c r="B700" s="195" t="s">
        <v>333</v>
      </c>
      <c r="C700" s="196" t="s">
        <v>334</v>
      </c>
      <c r="D700" s="196" t="s">
        <v>185</v>
      </c>
      <c r="E700" s="196" t="s">
        <v>227</v>
      </c>
      <c r="F700" s="200" t="s">
        <v>414</v>
      </c>
      <c r="G700" s="198">
        <v>0</v>
      </c>
      <c r="H700" s="198">
        <v>0</v>
      </c>
      <c r="I700" s="198">
        <v>0</v>
      </c>
      <c r="J700" s="198">
        <v>929080</v>
      </c>
      <c r="K700" s="198">
        <v>929080</v>
      </c>
      <c r="L700" s="198">
        <v>916022.23</v>
      </c>
      <c r="M700" s="198">
        <v>916022.23</v>
      </c>
      <c r="N700" s="198">
        <v>0</v>
      </c>
      <c r="O700" s="198">
        <v>0</v>
      </c>
      <c r="P700" s="198">
        <v>929080</v>
      </c>
      <c r="Q700" s="198">
        <v>929080</v>
      </c>
      <c r="R700" s="198">
        <v>916022.23</v>
      </c>
    </row>
    <row r="701" spans="1:18" x14ac:dyDescent="0.3">
      <c r="A701">
        <f t="shared" si="10"/>
        <v>693</v>
      </c>
      <c r="B701" s="195" t="s">
        <v>333</v>
      </c>
      <c r="C701" s="196" t="s">
        <v>334</v>
      </c>
      <c r="D701" s="196" t="s">
        <v>185</v>
      </c>
      <c r="E701" s="201" t="s">
        <v>228</v>
      </c>
      <c r="F701" s="202" t="s">
        <v>229</v>
      </c>
      <c r="G701" s="198">
        <v>0</v>
      </c>
      <c r="H701" s="198">
        <v>0</v>
      </c>
      <c r="I701" s="198">
        <v>0</v>
      </c>
      <c r="J701" s="198">
        <v>929080</v>
      </c>
      <c r="K701" s="198">
        <v>929080</v>
      </c>
      <c r="L701" s="198">
        <v>916022.23</v>
      </c>
      <c r="M701" s="198">
        <v>916022.23</v>
      </c>
      <c r="N701" s="198">
        <v>0</v>
      </c>
      <c r="O701" s="198">
        <v>0</v>
      </c>
      <c r="P701" s="198">
        <v>929080</v>
      </c>
      <c r="Q701" s="198">
        <v>929080</v>
      </c>
      <c r="R701" s="198">
        <v>916022.23</v>
      </c>
    </row>
    <row r="702" spans="1:18" x14ac:dyDescent="0.3">
      <c r="A702">
        <f t="shared" si="10"/>
        <v>694</v>
      </c>
      <c r="B702" s="195" t="s">
        <v>333</v>
      </c>
      <c r="C702" s="196" t="s">
        <v>334</v>
      </c>
      <c r="D702" s="196" t="s">
        <v>185</v>
      </c>
      <c r="E702" s="196" t="s">
        <v>285</v>
      </c>
      <c r="F702" s="197" t="s">
        <v>485</v>
      </c>
      <c r="G702" s="198">
        <v>0</v>
      </c>
      <c r="H702" s="198">
        <v>0</v>
      </c>
      <c r="I702" s="198">
        <v>0</v>
      </c>
      <c r="J702" s="198">
        <v>49000</v>
      </c>
      <c r="K702" s="198">
        <v>49000</v>
      </c>
      <c r="L702" s="198">
        <v>49000</v>
      </c>
      <c r="M702" s="198">
        <v>49000</v>
      </c>
      <c r="N702" s="198">
        <v>0</v>
      </c>
      <c r="O702" s="198">
        <v>0</v>
      </c>
      <c r="P702" s="198">
        <v>49000</v>
      </c>
      <c r="Q702" s="198">
        <v>49000</v>
      </c>
      <c r="R702" s="198">
        <v>49000</v>
      </c>
    </row>
    <row r="703" spans="1:18" ht="15.6" x14ac:dyDescent="0.3">
      <c r="A703">
        <f t="shared" si="10"/>
        <v>695</v>
      </c>
      <c r="B703" s="195" t="s">
        <v>333</v>
      </c>
      <c r="C703" s="196" t="s">
        <v>334</v>
      </c>
      <c r="D703" s="196" t="s">
        <v>185</v>
      </c>
      <c r="E703" s="196" t="s">
        <v>486</v>
      </c>
      <c r="F703" s="199" t="s">
        <v>487</v>
      </c>
      <c r="G703" s="198">
        <v>0</v>
      </c>
      <c r="H703" s="198">
        <v>0</v>
      </c>
      <c r="I703" s="198">
        <v>0</v>
      </c>
      <c r="J703" s="198">
        <v>49000</v>
      </c>
      <c r="K703" s="198">
        <v>49000</v>
      </c>
      <c r="L703" s="198">
        <v>49000</v>
      </c>
      <c r="M703" s="198">
        <v>49000</v>
      </c>
      <c r="N703" s="198">
        <v>0</v>
      </c>
      <c r="O703" s="198">
        <v>0</v>
      </c>
      <c r="P703" s="198">
        <v>49000</v>
      </c>
      <c r="Q703" s="198">
        <v>49000</v>
      </c>
      <c r="R703" s="198">
        <v>49000</v>
      </c>
    </row>
    <row r="704" spans="1:18" x14ac:dyDescent="0.3">
      <c r="A704">
        <f t="shared" si="10"/>
        <v>696</v>
      </c>
      <c r="B704" s="195" t="s">
        <v>333</v>
      </c>
      <c r="C704" s="196" t="s">
        <v>334</v>
      </c>
      <c r="D704" s="196" t="s">
        <v>185</v>
      </c>
      <c r="E704" s="196" t="s">
        <v>288</v>
      </c>
      <c r="F704" s="200" t="s">
        <v>323</v>
      </c>
      <c r="G704" s="198">
        <v>0</v>
      </c>
      <c r="H704" s="198">
        <v>0</v>
      </c>
      <c r="I704" s="198">
        <v>0</v>
      </c>
      <c r="J704" s="198">
        <v>880080</v>
      </c>
      <c r="K704" s="198">
        <v>880080</v>
      </c>
      <c r="L704" s="198">
        <v>867022.23</v>
      </c>
      <c r="M704" s="198">
        <v>867022.23</v>
      </c>
      <c r="N704" s="198">
        <v>0</v>
      </c>
      <c r="O704" s="198">
        <v>0</v>
      </c>
      <c r="P704" s="198">
        <v>880080</v>
      </c>
      <c r="Q704" s="198">
        <v>880080</v>
      </c>
      <c r="R704" s="198">
        <v>867022.23</v>
      </c>
    </row>
    <row r="705" spans="1:18" x14ac:dyDescent="0.3">
      <c r="A705">
        <f t="shared" si="10"/>
        <v>697</v>
      </c>
      <c r="B705" s="195" t="s">
        <v>333</v>
      </c>
      <c r="C705" s="196" t="s">
        <v>334</v>
      </c>
      <c r="D705" s="196" t="s">
        <v>185</v>
      </c>
      <c r="E705" s="201" t="s">
        <v>324</v>
      </c>
      <c r="F705" s="202" t="s">
        <v>325</v>
      </c>
      <c r="G705" s="198">
        <v>0</v>
      </c>
      <c r="H705" s="198">
        <v>0</v>
      </c>
      <c r="I705" s="198">
        <v>0</v>
      </c>
      <c r="J705" s="198">
        <v>880080</v>
      </c>
      <c r="K705" s="198">
        <v>880080</v>
      </c>
      <c r="L705" s="198">
        <v>867022.23</v>
      </c>
      <c r="M705" s="198">
        <v>867022.23</v>
      </c>
      <c r="N705" s="198">
        <v>0</v>
      </c>
      <c r="O705" s="198">
        <v>0</v>
      </c>
      <c r="P705" s="198">
        <v>880080</v>
      </c>
      <c r="Q705" s="198">
        <v>880080</v>
      </c>
      <c r="R705" s="198">
        <v>867022.23</v>
      </c>
    </row>
    <row r="706" spans="1:18" ht="15.6" x14ac:dyDescent="0.3">
      <c r="A706">
        <f t="shared" si="10"/>
        <v>698</v>
      </c>
      <c r="B706" s="195" t="s">
        <v>185</v>
      </c>
      <c r="C706" s="196" t="s">
        <v>431</v>
      </c>
      <c r="D706" s="196" t="s">
        <v>185</v>
      </c>
      <c r="E706" s="196" t="s">
        <v>187</v>
      </c>
      <c r="F706" s="200" t="s">
        <v>432</v>
      </c>
      <c r="G706" s="198">
        <v>0</v>
      </c>
      <c r="H706" s="198">
        <v>0</v>
      </c>
      <c r="I706" s="198">
        <v>0</v>
      </c>
      <c r="J706" s="198">
        <v>57600</v>
      </c>
      <c r="K706" s="198">
        <v>57600</v>
      </c>
      <c r="L706" s="198">
        <v>57600</v>
      </c>
      <c r="M706" s="198">
        <v>57600</v>
      </c>
      <c r="N706" s="198">
        <v>0</v>
      </c>
      <c r="O706" s="198">
        <v>0</v>
      </c>
      <c r="P706" s="198">
        <v>57600</v>
      </c>
      <c r="Q706" s="198">
        <v>57600</v>
      </c>
      <c r="R706" s="198">
        <v>57600</v>
      </c>
    </row>
    <row r="707" spans="1:18" x14ac:dyDescent="0.3">
      <c r="A707">
        <f t="shared" si="10"/>
        <v>699</v>
      </c>
      <c r="B707" s="195" t="s">
        <v>185</v>
      </c>
      <c r="C707" s="196" t="s">
        <v>431</v>
      </c>
      <c r="D707" s="196" t="s">
        <v>185</v>
      </c>
      <c r="E707" s="201" t="s">
        <v>227</v>
      </c>
      <c r="F707" s="202" t="s">
        <v>414</v>
      </c>
      <c r="G707" s="198">
        <v>0</v>
      </c>
      <c r="H707" s="198">
        <v>0</v>
      </c>
      <c r="I707" s="198">
        <v>0</v>
      </c>
      <c r="J707" s="198">
        <v>57600</v>
      </c>
      <c r="K707" s="198">
        <v>57600</v>
      </c>
      <c r="L707" s="198">
        <v>57600</v>
      </c>
      <c r="M707" s="198">
        <v>57600</v>
      </c>
      <c r="N707" s="198">
        <v>0</v>
      </c>
      <c r="O707" s="198">
        <v>0</v>
      </c>
      <c r="P707" s="198">
        <v>57600</v>
      </c>
      <c r="Q707" s="198">
        <v>57600</v>
      </c>
      <c r="R707" s="198">
        <v>57600</v>
      </c>
    </row>
    <row r="708" spans="1:18" x14ac:dyDescent="0.3">
      <c r="A708">
        <f t="shared" si="10"/>
        <v>700</v>
      </c>
      <c r="B708" s="195" t="s">
        <v>185</v>
      </c>
      <c r="C708" s="196" t="s">
        <v>431</v>
      </c>
      <c r="D708" s="196" t="s">
        <v>185</v>
      </c>
      <c r="E708" s="196" t="s">
        <v>228</v>
      </c>
      <c r="F708" s="197" t="s">
        <v>229</v>
      </c>
      <c r="G708" s="198">
        <v>0</v>
      </c>
      <c r="H708" s="198">
        <v>0</v>
      </c>
      <c r="I708" s="198">
        <v>0</v>
      </c>
      <c r="J708" s="198">
        <v>57600</v>
      </c>
      <c r="K708" s="198">
        <v>57600</v>
      </c>
      <c r="L708" s="198">
        <v>57600</v>
      </c>
      <c r="M708" s="198">
        <v>57600</v>
      </c>
      <c r="N708" s="198">
        <v>0</v>
      </c>
      <c r="O708" s="198">
        <v>0</v>
      </c>
      <c r="P708" s="198">
        <v>57600</v>
      </c>
      <c r="Q708" s="198">
        <v>57600</v>
      </c>
      <c r="R708" s="198">
        <v>57600</v>
      </c>
    </row>
    <row r="709" spans="1:18" x14ac:dyDescent="0.3">
      <c r="A709">
        <f t="shared" si="10"/>
        <v>701</v>
      </c>
      <c r="B709" s="195" t="s">
        <v>185</v>
      </c>
      <c r="C709" s="196" t="s">
        <v>431</v>
      </c>
      <c r="D709" s="196" t="s">
        <v>185</v>
      </c>
      <c r="E709" s="196" t="s">
        <v>232</v>
      </c>
      <c r="F709" s="199" t="s">
        <v>233</v>
      </c>
      <c r="G709" s="198">
        <v>0</v>
      </c>
      <c r="H709" s="198">
        <v>0</v>
      </c>
      <c r="I709" s="198">
        <v>0</v>
      </c>
      <c r="J709" s="198">
        <v>57600</v>
      </c>
      <c r="K709" s="198">
        <v>57600</v>
      </c>
      <c r="L709" s="198">
        <v>57600</v>
      </c>
      <c r="M709" s="198">
        <v>57600</v>
      </c>
      <c r="N709" s="198">
        <v>0</v>
      </c>
      <c r="O709" s="198">
        <v>0</v>
      </c>
      <c r="P709" s="198">
        <v>57600</v>
      </c>
      <c r="Q709" s="198">
        <v>57600</v>
      </c>
      <c r="R709" s="198">
        <v>57600</v>
      </c>
    </row>
    <row r="710" spans="1:18" x14ac:dyDescent="0.3">
      <c r="A710">
        <f t="shared" si="10"/>
        <v>702</v>
      </c>
      <c r="B710" s="195" t="s">
        <v>185</v>
      </c>
      <c r="C710" s="196" t="s">
        <v>431</v>
      </c>
      <c r="D710" s="196" t="s">
        <v>185</v>
      </c>
      <c r="E710" s="196" t="s">
        <v>234</v>
      </c>
      <c r="F710" s="200" t="s">
        <v>235</v>
      </c>
      <c r="G710" s="198">
        <v>0</v>
      </c>
      <c r="H710" s="198">
        <v>0</v>
      </c>
      <c r="I710" s="198">
        <v>0</v>
      </c>
      <c r="J710" s="198">
        <v>57600</v>
      </c>
      <c r="K710" s="198">
        <v>57600</v>
      </c>
      <c r="L710" s="198">
        <v>57600</v>
      </c>
      <c r="M710" s="198">
        <v>57600</v>
      </c>
      <c r="N710" s="198">
        <v>0</v>
      </c>
      <c r="O710" s="198">
        <v>0</v>
      </c>
      <c r="P710" s="198">
        <v>57600</v>
      </c>
      <c r="Q710" s="198">
        <v>57600</v>
      </c>
      <c r="R710" s="198">
        <v>57600</v>
      </c>
    </row>
    <row r="711" spans="1:18" x14ac:dyDescent="0.3">
      <c r="A711">
        <f t="shared" si="10"/>
        <v>703</v>
      </c>
      <c r="B711" s="195" t="s">
        <v>333</v>
      </c>
      <c r="C711" s="196" t="s">
        <v>433</v>
      </c>
      <c r="D711" s="196" t="s">
        <v>185</v>
      </c>
      <c r="E711" s="201" t="s">
        <v>187</v>
      </c>
      <c r="F711" s="202" t="s">
        <v>434</v>
      </c>
      <c r="G711" s="198">
        <v>0</v>
      </c>
      <c r="H711" s="198">
        <v>0</v>
      </c>
      <c r="I711" s="198">
        <v>0</v>
      </c>
      <c r="J711" s="198">
        <v>57600</v>
      </c>
      <c r="K711" s="198">
        <v>57600</v>
      </c>
      <c r="L711" s="198">
        <v>57600</v>
      </c>
      <c r="M711" s="198">
        <v>57600</v>
      </c>
      <c r="N711" s="198">
        <v>0</v>
      </c>
      <c r="O711" s="198">
        <v>0</v>
      </c>
      <c r="P711" s="198">
        <v>57600</v>
      </c>
      <c r="Q711" s="198">
        <v>57600</v>
      </c>
      <c r="R711" s="198">
        <v>57600</v>
      </c>
    </row>
    <row r="712" spans="1:18" x14ac:dyDescent="0.3">
      <c r="A712">
        <f t="shared" si="10"/>
        <v>704</v>
      </c>
      <c r="B712" s="195" t="s">
        <v>333</v>
      </c>
      <c r="C712" s="196" t="s">
        <v>433</v>
      </c>
      <c r="D712" s="196" t="s">
        <v>185</v>
      </c>
      <c r="E712" s="201" t="s">
        <v>227</v>
      </c>
      <c r="F712" s="202" t="s">
        <v>414</v>
      </c>
      <c r="G712" s="198">
        <v>0</v>
      </c>
      <c r="H712" s="198">
        <v>0</v>
      </c>
      <c r="I712" s="198">
        <v>0</v>
      </c>
      <c r="J712" s="198">
        <v>57600</v>
      </c>
      <c r="K712" s="198">
        <v>57600</v>
      </c>
      <c r="L712" s="198">
        <v>57600</v>
      </c>
      <c r="M712" s="198">
        <v>57600</v>
      </c>
      <c r="N712" s="198">
        <v>0</v>
      </c>
      <c r="O712" s="198">
        <v>0</v>
      </c>
      <c r="P712" s="198">
        <v>57600</v>
      </c>
      <c r="Q712" s="198">
        <v>57600</v>
      </c>
      <c r="R712" s="198">
        <v>57600</v>
      </c>
    </row>
    <row r="713" spans="1:18" x14ac:dyDescent="0.3">
      <c r="A713">
        <f t="shared" si="10"/>
        <v>705</v>
      </c>
      <c r="B713" s="195" t="s">
        <v>333</v>
      </c>
      <c r="C713" s="196" t="s">
        <v>433</v>
      </c>
      <c r="D713" s="196" t="s">
        <v>185</v>
      </c>
      <c r="E713" s="196" t="s">
        <v>228</v>
      </c>
      <c r="F713" s="197" t="s">
        <v>229</v>
      </c>
      <c r="G713" s="198">
        <v>0</v>
      </c>
      <c r="H713" s="198">
        <v>0</v>
      </c>
      <c r="I713" s="198">
        <v>0</v>
      </c>
      <c r="J713" s="198">
        <v>57600</v>
      </c>
      <c r="K713" s="198">
        <v>57600</v>
      </c>
      <c r="L713" s="198">
        <v>57600</v>
      </c>
      <c r="M713" s="198">
        <v>57600</v>
      </c>
      <c r="N713" s="198">
        <v>0</v>
      </c>
      <c r="O713" s="198">
        <v>0</v>
      </c>
      <c r="P713" s="198">
        <v>57600</v>
      </c>
      <c r="Q713" s="198">
        <v>57600</v>
      </c>
      <c r="R713" s="198">
        <v>57600</v>
      </c>
    </row>
    <row r="714" spans="1:18" x14ac:dyDescent="0.3">
      <c r="A714">
        <f t="shared" ref="A714:A777" si="11">A713+1</f>
        <v>706</v>
      </c>
      <c r="B714" s="195" t="s">
        <v>333</v>
      </c>
      <c r="C714" s="196" t="s">
        <v>433</v>
      </c>
      <c r="D714" s="196" t="s">
        <v>185</v>
      </c>
      <c r="E714" s="196" t="s">
        <v>232</v>
      </c>
      <c r="F714" s="199" t="s">
        <v>233</v>
      </c>
      <c r="G714" s="198">
        <v>0</v>
      </c>
      <c r="H714" s="198">
        <v>0</v>
      </c>
      <c r="I714" s="198">
        <v>0</v>
      </c>
      <c r="J714" s="198">
        <v>57600</v>
      </c>
      <c r="K714" s="198">
        <v>57600</v>
      </c>
      <c r="L714" s="198">
        <v>57600</v>
      </c>
      <c r="M714" s="198">
        <v>57600</v>
      </c>
      <c r="N714" s="198">
        <v>0</v>
      </c>
      <c r="O714" s="198">
        <v>0</v>
      </c>
      <c r="P714" s="198">
        <v>57600</v>
      </c>
      <c r="Q714" s="198">
        <v>57600</v>
      </c>
      <c r="R714" s="198">
        <v>57600</v>
      </c>
    </row>
    <row r="715" spans="1:18" x14ac:dyDescent="0.3">
      <c r="A715">
        <f t="shared" si="11"/>
        <v>707</v>
      </c>
      <c r="B715" s="195" t="s">
        <v>333</v>
      </c>
      <c r="C715" s="196" t="s">
        <v>433</v>
      </c>
      <c r="D715" s="196" t="s">
        <v>185</v>
      </c>
      <c r="E715" s="196" t="s">
        <v>234</v>
      </c>
      <c r="F715" s="200" t="s">
        <v>235</v>
      </c>
      <c r="G715" s="198">
        <v>0</v>
      </c>
      <c r="H715" s="198">
        <v>0</v>
      </c>
      <c r="I715" s="198">
        <v>0</v>
      </c>
      <c r="J715" s="198">
        <v>57600</v>
      </c>
      <c r="K715" s="198">
        <v>57600</v>
      </c>
      <c r="L715" s="198">
        <v>57600</v>
      </c>
      <c r="M715" s="198">
        <v>57600</v>
      </c>
      <c r="N715" s="198">
        <v>0</v>
      </c>
      <c r="O715" s="198">
        <v>0</v>
      </c>
      <c r="P715" s="198">
        <v>57600</v>
      </c>
      <c r="Q715" s="198">
        <v>57600</v>
      </c>
      <c r="R715" s="198">
        <v>57600</v>
      </c>
    </row>
    <row r="716" spans="1:18" ht="15.6" x14ac:dyDescent="0.3">
      <c r="A716">
        <f t="shared" si="11"/>
        <v>708</v>
      </c>
      <c r="B716" s="195" t="s">
        <v>333</v>
      </c>
      <c r="C716" s="196" t="s">
        <v>336</v>
      </c>
      <c r="D716" s="196" t="s">
        <v>185</v>
      </c>
      <c r="E716" s="201" t="s">
        <v>187</v>
      </c>
      <c r="F716" s="202" t="s">
        <v>106</v>
      </c>
      <c r="G716" s="198">
        <v>0</v>
      </c>
      <c r="H716" s="198">
        <v>0</v>
      </c>
      <c r="I716" s="198">
        <v>0</v>
      </c>
      <c r="J716" s="198">
        <v>209000</v>
      </c>
      <c r="K716" s="198">
        <v>209000</v>
      </c>
      <c r="L716" s="198">
        <v>208958</v>
      </c>
      <c r="M716" s="198">
        <v>208958</v>
      </c>
      <c r="N716" s="198">
        <v>0</v>
      </c>
      <c r="O716" s="198">
        <v>0</v>
      </c>
      <c r="P716" s="198">
        <v>209000</v>
      </c>
      <c r="Q716" s="198">
        <v>209000</v>
      </c>
      <c r="R716" s="198">
        <v>208958</v>
      </c>
    </row>
    <row r="717" spans="1:18" x14ac:dyDescent="0.3">
      <c r="A717">
        <f t="shared" si="11"/>
        <v>709</v>
      </c>
      <c r="B717" s="195" t="s">
        <v>333</v>
      </c>
      <c r="C717" s="196" t="s">
        <v>336</v>
      </c>
      <c r="D717" s="196" t="s">
        <v>185</v>
      </c>
      <c r="E717" s="201" t="s">
        <v>188</v>
      </c>
      <c r="F717" s="202" t="s">
        <v>413</v>
      </c>
      <c r="G717" s="198">
        <v>0</v>
      </c>
      <c r="H717" s="198">
        <v>0</v>
      </c>
      <c r="I717" s="198">
        <v>0</v>
      </c>
      <c r="J717" s="198">
        <v>209000</v>
      </c>
      <c r="K717" s="198">
        <v>209000</v>
      </c>
      <c r="L717" s="198">
        <v>208958</v>
      </c>
      <c r="M717" s="198">
        <v>208958</v>
      </c>
      <c r="N717" s="198">
        <v>0</v>
      </c>
      <c r="O717" s="198">
        <v>0</v>
      </c>
      <c r="P717" s="198">
        <v>209000</v>
      </c>
      <c r="Q717" s="198">
        <v>209000</v>
      </c>
      <c r="R717" s="198">
        <v>208958</v>
      </c>
    </row>
    <row r="718" spans="1:18" x14ac:dyDescent="0.3">
      <c r="A718">
        <f t="shared" si="11"/>
        <v>710</v>
      </c>
      <c r="B718" s="195" t="s">
        <v>333</v>
      </c>
      <c r="C718" s="196" t="s">
        <v>336</v>
      </c>
      <c r="D718" s="196" t="s">
        <v>185</v>
      </c>
      <c r="E718" s="196" t="s">
        <v>197</v>
      </c>
      <c r="F718" s="197" t="s">
        <v>198</v>
      </c>
      <c r="G718" s="198">
        <v>0</v>
      </c>
      <c r="H718" s="198">
        <v>0</v>
      </c>
      <c r="I718" s="198">
        <v>0</v>
      </c>
      <c r="J718" s="198">
        <v>209000</v>
      </c>
      <c r="K718" s="198">
        <v>209000</v>
      </c>
      <c r="L718" s="198">
        <v>208958</v>
      </c>
      <c r="M718" s="198">
        <v>208958</v>
      </c>
      <c r="N718" s="198">
        <v>0</v>
      </c>
      <c r="O718" s="198">
        <v>0</v>
      </c>
      <c r="P718" s="198">
        <v>209000</v>
      </c>
      <c r="Q718" s="198">
        <v>209000</v>
      </c>
      <c r="R718" s="198">
        <v>208958</v>
      </c>
    </row>
    <row r="719" spans="1:18" ht="15.6" x14ac:dyDescent="0.3">
      <c r="A719">
        <f t="shared" si="11"/>
        <v>711</v>
      </c>
      <c r="B719" s="195" t="s">
        <v>333</v>
      </c>
      <c r="C719" s="196" t="s">
        <v>336</v>
      </c>
      <c r="D719" s="196" t="s">
        <v>185</v>
      </c>
      <c r="E719" s="196" t="s">
        <v>217</v>
      </c>
      <c r="F719" s="199" t="s">
        <v>218</v>
      </c>
      <c r="G719" s="198">
        <v>0</v>
      </c>
      <c r="H719" s="198">
        <v>0</v>
      </c>
      <c r="I719" s="198">
        <v>0</v>
      </c>
      <c r="J719" s="198">
        <v>209000</v>
      </c>
      <c r="K719" s="198">
        <v>209000</v>
      </c>
      <c r="L719" s="198">
        <v>208958</v>
      </c>
      <c r="M719" s="198">
        <v>208958</v>
      </c>
      <c r="N719" s="198">
        <v>0</v>
      </c>
      <c r="O719" s="198">
        <v>0</v>
      </c>
      <c r="P719" s="198">
        <v>209000</v>
      </c>
      <c r="Q719" s="198">
        <v>209000</v>
      </c>
      <c r="R719" s="198">
        <v>208958</v>
      </c>
    </row>
    <row r="720" spans="1:18" ht="15.6" x14ac:dyDescent="0.3">
      <c r="A720">
        <f t="shared" si="11"/>
        <v>712</v>
      </c>
      <c r="B720" s="195" t="s">
        <v>333</v>
      </c>
      <c r="C720" s="196" t="s">
        <v>336</v>
      </c>
      <c r="D720" s="196" t="s">
        <v>185</v>
      </c>
      <c r="E720" s="196" t="s">
        <v>321</v>
      </c>
      <c r="F720" s="197" t="s">
        <v>322</v>
      </c>
      <c r="G720" s="198">
        <v>0</v>
      </c>
      <c r="H720" s="198">
        <v>0</v>
      </c>
      <c r="I720" s="198">
        <v>0</v>
      </c>
      <c r="J720" s="198">
        <v>209000</v>
      </c>
      <c r="K720" s="198">
        <v>209000</v>
      </c>
      <c r="L720" s="198">
        <v>208958</v>
      </c>
      <c r="M720" s="198">
        <v>208958</v>
      </c>
      <c r="N720" s="198">
        <v>0</v>
      </c>
      <c r="O720" s="198">
        <v>0</v>
      </c>
      <c r="P720" s="198">
        <v>209000</v>
      </c>
      <c r="Q720" s="198">
        <v>209000</v>
      </c>
      <c r="R720" s="198">
        <v>208958</v>
      </c>
    </row>
    <row r="721" spans="1:18" x14ac:dyDescent="0.3">
      <c r="A721">
        <f t="shared" si="11"/>
        <v>713</v>
      </c>
      <c r="B721" s="195" t="s">
        <v>185</v>
      </c>
      <c r="C721" s="196" t="s">
        <v>437</v>
      </c>
      <c r="D721" s="196" t="s">
        <v>185</v>
      </c>
      <c r="E721" s="196" t="s">
        <v>187</v>
      </c>
      <c r="F721" s="199" t="s">
        <v>438</v>
      </c>
      <c r="G721" s="198">
        <v>0</v>
      </c>
      <c r="H721" s="198">
        <v>0</v>
      </c>
      <c r="I721" s="198">
        <v>0</v>
      </c>
      <c r="J721" s="198">
        <v>3313654</v>
      </c>
      <c r="K721" s="198">
        <v>3313654</v>
      </c>
      <c r="L721" s="198">
        <v>3075243.18</v>
      </c>
      <c r="M721" s="198">
        <v>3075243.18</v>
      </c>
      <c r="N721" s="198">
        <v>0</v>
      </c>
      <c r="O721" s="198">
        <v>0</v>
      </c>
      <c r="P721" s="198">
        <v>3313654</v>
      </c>
      <c r="Q721" s="198">
        <v>3313654</v>
      </c>
      <c r="R721" s="198">
        <v>3075243.18</v>
      </c>
    </row>
    <row r="722" spans="1:18" x14ac:dyDescent="0.3">
      <c r="A722">
        <f t="shared" si="11"/>
        <v>714</v>
      </c>
      <c r="B722" s="195" t="s">
        <v>185</v>
      </c>
      <c r="C722" s="196" t="s">
        <v>437</v>
      </c>
      <c r="D722" s="196" t="s">
        <v>185</v>
      </c>
      <c r="E722" s="196" t="s">
        <v>227</v>
      </c>
      <c r="F722" s="200" t="s">
        <v>414</v>
      </c>
      <c r="G722" s="198">
        <v>0</v>
      </c>
      <c r="H722" s="198">
        <v>0</v>
      </c>
      <c r="I722" s="198">
        <v>0</v>
      </c>
      <c r="J722" s="198">
        <v>3313654</v>
      </c>
      <c r="K722" s="198">
        <v>3313654</v>
      </c>
      <c r="L722" s="198">
        <v>3075243.18</v>
      </c>
      <c r="M722" s="198">
        <v>3075243.18</v>
      </c>
      <c r="N722" s="198">
        <v>0</v>
      </c>
      <c r="O722" s="198">
        <v>0</v>
      </c>
      <c r="P722" s="198">
        <v>3313654</v>
      </c>
      <c r="Q722" s="198">
        <v>3313654</v>
      </c>
      <c r="R722" s="198">
        <v>3075243.18</v>
      </c>
    </row>
    <row r="723" spans="1:18" x14ac:dyDescent="0.3">
      <c r="A723">
        <f t="shared" si="11"/>
        <v>715</v>
      </c>
      <c r="B723" s="195" t="s">
        <v>185</v>
      </c>
      <c r="C723" s="196" t="s">
        <v>437</v>
      </c>
      <c r="D723" s="196" t="s">
        <v>185</v>
      </c>
      <c r="E723" s="201" t="s">
        <v>228</v>
      </c>
      <c r="F723" s="202" t="s">
        <v>229</v>
      </c>
      <c r="G723" s="198">
        <v>0</v>
      </c>
      <c r="H723" s="198">
        <v>0</v>
      </c>
      <c r="I723" s="198">
        <v>0</v>
      </c>
      <c r="J723" s="198">
        <v>2724962</v>
      </c>
      <c r="K723" s="198">
        <v>2724962</v>
      </c>
      <c r="L723" s="198">
        <v>2486551.59</v>
      </c>
      <c r="M723" s="198">
        <v>2486551.59</v>
      </c>
      <c r="N723" s="198">
        <v>0</v>
      </c>
      <c r="O723" s="198">
        <v>0</v>
      </c>
      <c r="P723" s="198">
        <v>2724962</v>
      </c>
      <c r="Q723" s="198">
        <v>2724962</v>
      </c>
      <c r="R723" s="198">
        <v>2486551.59</v>
      </c>
    </row>
    <row r="724" spans="1:18" x14ac:dyDescent="0.3">
      <c r="A724">
        <f t="shared" si="11"/>
        <v>716</v>
      </c>
      <c r="B724" s="195" t="s">
        <v>185</v>
      </c>
      <c r="C724" s="196" t="s">
        <v>437</v>
      </c>
      <c r="D724" s="196" t="s">
        <v>185</v>
      </c>
      <c r="E724" s="201" t="s">
        <v>232</v>
      </c>
      <c r="F724" s="202" t="s">
        <v>233</v>
      </c>
      <c r="G724" s="198">
        <v>0</v>
      </c>
      <c r="H724" s="198">
        <v>0</v>
      </c>
      <c r="I724" s="198">
        <v>0</v>
      </c>
      <c r="J724" s="198">
        <v>2549592</v>
      </c>
      <c r="K724" s="198">
        <v>2549592</v>
      </c>
      <c r="L724" s="198">
        <v>2486551.59</v>
      </c>
      <c r="M724" s="198">
        <v>2486551.59</v>
      </c>
      <c r="N724" s="198">
        <v>0</v>
      </c>
      <c r="O724" s="198">
        <v>0</v>
      </c>
      <c r="P724" s="198">
        <v>2549592</v>
      </c>
      <c r="Q724" s="198">
        <v>2549592</v>
      </c>
      <c r="R724" s="198">
        <v>2486551.59</v>
      </c>
    </row>
    <row r="725" spans="1:18" x14ac:dyDescent="0.3">
      <c r="A725">
        <f t="shared" si="11"/>
        <v>717</v>
      </c>
      <c r="B725" s="195" t="s">
        <v>185</v>
      </c>
      <c r="C725" s="196" t="s">
        <v>437</v>
      </c>
      <c r="D725" s="196" t="s">
        <v>185</v>
      </c>
      <c r="E725" s="201" t="s">
        <v>234</v>
      </c>
      <c r="F725" s="202" t="s">
        <v>235</v>
      </c>
      <c r="G725" s="198">
        <v>0</v>
      </c>
      <c r="H725" s="198">
        <v>0</v>
      </c>
      <c r="I725" s="198">
        <v>0</v>
      </c>
      <c r="J725" s="198">
        <v>2549592</v>
      </c>
      <c r="K725" s="198">
        <v>2549592</v>
      </c>
      <c r="L725" s="198">
        <v>2486551.59</v>
      </c>
      <c r="M725" s="198">
        <v>2486551.59</v>
      </c>
      <c r="N725" s="198">
        <v>0</v>
      </c>
      <c r="O725" s="198">
        <v>0</v>
      </c>
      <c r="P725" s="198">
        <v>2549592</v>
      </c>
      <c r="Q725" s="198">
        <v>2549592</v>
      </c>
      <c r="R725" s="198">
        <v>2486551.59</v>
      </c>
    </row>
    <row r="726" spans="1:18" x14ac:dyDescent="0.3">
      <c r="A726">
        <f t="shared" si="11"/>
        <v>718</v>
      </c>
      <c r="B726" s="195" t="s">
        <v>185</v>
      </c>
      <c r="C726" s="196" t="s">
        <v>437</v>
      </c>
      <c r="D726" s="196" t="s">
        <v>185</v>
      </c>
      <c r="E726" s="196" t="s">
        <v>288</v>
      </c>
      <c r="F726" s="200" t="s">
        <v>323</v>
      </c>
      <c r="G726" s="198">
        <v>0</v>
      </c>
      <c r="H726" s="198">
        <v>0</v>
      </c>
      <c r="I726" s="198">
        <v>0</v>
      </c>
      <c r="J726" s="198">
        <v>175370</v>
      </c>
      <c r="K726" s="198">
        <v>175370</v>
      </c>
      <c r="L726" s="198">
        <v>0</v>
      </c>
      <c r="M726" s="198">
        <v>0</v>
      </c>
      <c r="N726" s="198">
        <v>0</v>
      </c>
      <c r="O726" s="198">
        <v>0</v>
      </c>
      <c r="P726" s="198">
        <v>175370</v>
      </c>
      <c r="Q726" s="198">
        <v>175370</v>
      </c>
      <c r="R726" s="198">
        <v>0</v>
      </c>
    </row>
    <row r="727" spans="1:18" x14ac:dyDescent="0.3">
      <c r="A727">
        <f t="shared" si="11"/>
        <v>719</v>
      </c>
      <c r="B727" s="195" t="s">
        <v>185</v>
      </c>
      <c r="C727" s="196" t="s">
        <v>437</v>
      </c>
      <c r="D727" s="196" t="s">
        <v>185</v>
      </c>
      <c r="E727" s="201" t="s">
        <v>324</v>
      </c>
      <c r="F727" s="202" t="s">
        <v>325</v>
      </c>
      <c r="G727" s="198">
        <v>0</v>
      </c>
      <c r="H727" s="198">
        <v>0</v>
      </c>
      <c r="I727" s="198">
        <v>0</v>
      </c>
      <c r="J727" s="198">
        <v>175370</v>
      </c>
      <c r="K727" s="198">
        <v>175370</v>
      </c>
      <c r="L727" s="198">
        <v>0</v>
      </c>
      <c r="M727" s="198">
        <v>0</v>
      </c>
      <c r="N727" s="198">
        <v>0</v>
      </c>
      <c r="O727" s="198">
        <v>0</v>
      </c>
      <c r="P727" s="198">
        <v>175370</v>
      </c>
      <c r="Q727" s="198">
        <v>175370</v>
      </c>
      <c r="R727" s="198">
        <v>0</v>
      </c>
    </row>
    <row r="728" spans="1:18" x14ac:dyDescent="0.3">
      <c r="A728">
        <f t="shared" si="11"/>
        <v>720</v>
      </c>
      <c r="B728" s="195" t="s">
        <v>185</v>
      </c>
      <c r="C728" s="196" t="s">
        <v>437</v>
      </c>
      <c r="D728" s="196" t="s">
        <v>185</v>
      </c>
      <c r="E728" s="201" t="s">
        <v>260</v>
      </c>
      <c r="F728" s="202" t="s">
        <v>261</v>
      </c>
      <c r="G728" s="198">
        <v>0</v>
      </c>
      <c r="H728" s="198">
        <v>0</v>
      </c>
      <c r="I728" s="198">
        <v>0</v>
      </c>
      <c r="J728" s="198">
        <v>588692</v>
      </c>
      <c r="K728" s="198">
        <v>588692</v>
      </c>
      <c r="L728" s="198">
        <v>588691.59</v>
      </c>
      <c r="M728" s="198">
        <v>588691.59</v>
      </c>
      <c r="N728" s="198">
        <v>0</v>
      </c>
      <c r="O728" s="198">
        <v>0</v>
      </c>
      <c r="P728" s="198">
        <v>588692</v>
      </c>
      <c r="Q728" s="198">
        <v>588692</v>
      </c>
      <c r="R728" s="198">
        <v>588691.59</v>
      </c>
    </row>
    <row r="729" spans="1:18" ht="15.6" x14ac:dyDescent="0.3">
      <c r="A729">
        <f t="shared" si="11"/>
        <v>721</v>
      </c>
      <c r="B729" s="195" t="s">
        <v>185</v>
      </c>
      <c r="C729" s="196" t="s">
        <v>437</v>
      </c>
      <c r="D729" s="196" t="s">
        <v>185</v>
      </c>
      <c r="E729" s="201" t="s">
        <v>262</v>
      </c>
      <c r="F729" s="202" t="s">
        <v>263</v>
      </c>
      <c r="G729" s="198">
        <v>0</v>
      </c>
      <c r="H729" s="198">
        <v>0</v>
      </c>
      <c r="I729" s="198">
        <v>0</v>
      </c>
      <c r="J729" s="198">
        <v>588692</v>
      </c>
      <c r="K729" s="198">
        <v>588692</v>
      </c>
      <c r="L729" s="198">
        <v>588691.59</v>
      </c>
      <c r="M729" s="198">
        <v>588691.59</v>
      </c>
      <c r="N729" s="198">
        <v>0</v>
      </c>
      <c r="O729" s="198">
        <v>0</v>
      </c>
      <c r="P729" s="198">
        <v>588692</v>
      </c>
      <c r="Q729" s="198">
        <v>588692</v>
      </c>
      <c r="R729" s="198">
        <v>588691.59</v>
      </c>
    </row>
    <row r="730" spans="1:18" ht="23.4" x14ac:dyDescent="0.3">
      <c r="A730">
        <f t="shared" si="11"/>
        <v>722</v>
      </c>
      <c r="B730" s="195" t="s">
        <v>484</v>
      </c>
      <c r="C730" s="196"/>
      <c r="D730" s="196"/>
      <c r="E730" s="201"/>
      <c r="F730" s="202"/>
      <c r="G730" s="198" t="s">
        <v>185</v>
      </c>
      <c r="H730" s="198" t="s">
        <v>185</v>
      </c>
      <c r="I730" s="198" t="s">
        <v>458</v>
      </c>
      <c r="J730" s="198"/>
      <c r="K730" s="198" t="s">
        <v>185</v>
      </c>
      <c r="L730" s="198" t="s">
        <v>185</v>
      </c>
      <c r="M730" s="198" t="s">
        <v>185</v>
      </c>
      <c r="N730" s="198" t="s">
        <v>185</v>
      </c>
      <c r="O730" s="198" t="s">
        <v>185</v>
      </c>
      <c r="P730" s="198" t="s">
        <v>185</v>
      </c>
      <c r="Q730" s="198" t="s">
        <v>475</v>
      </c>
      <c r="R730" s="198"/>
    </row>
    <row r="731" spans="1:18" x14ac:dyDescent="0.3">
      <c r="A731">
        <f t="shared" si="11"/>
        <v>723</v>
      </c>
      <c r="B731" s="195" t="s">
        <v>406</v>
      </c>
      <c r="C731" s="196" t="s">
        <v>407</v>
      </c>
      <c r="D731" s="196">
        <v>3</v>
      </c>
      <c r="E731" s="201">
        <v>4</v>
      </c>
      <c r="F731" s="202">
        <v>5</v>
      </c>
      <c r="G731" s="198">
        <v>6</v>
      </c>
      <c r="H731" s="198">
        <v>7</v>
      </c>
      <c r="I731" s="198">
        <v>8</v>
      </c>
      <c r="J731" s="198">
        <v>9</v>
      </c>
      <c r="K731" s="198">
        <v>10</v>
      </c>
      <c r="L731" s="198">
        <v>11</v>
      </c>
      <c r="M731" s="198">
        <v>12</v>
      </c>
      <c r="N731" s="198" t="s">
        <v>408</v>
      </c>
      <c r="O731" s="198" t="s">
        <v>409</v>
      </c>
      <c r="P731" s="198" t="s">
        <v>410</v>
      </c>
      <c r="Q731" s="198" t="s">
        <v>411</v>
      </c>
      <c r="R731" s="198" t="s">
        <v>412</v>
      </c>
    </row>
    <row r="732" spans="1:18" ht="23.4" x14ac:dyDescent="0.3">
      <c r="A732">
        <f t="shared" si="11"/>
        <v>724</v>
      </c>
      <c r="B732" s="195" t="s">
        <v>439</v>
      </c>
      <c r="C732" s="196" t="s">
        <v>440</v>
      </c>
      <c r="D732" s="196" t="s">
        <v>185</v>
      </c>
      <c r="E732" s="201" t="s">
        <v>187</v>
      </c>
      <c r="F732" s="202" t="s">
        <v>144</v>
      </c>
      <c r="G732" s="198">
        <v>0</v>
      </c>
      <c r="H732" s="198">
        <v>0</v>
      </c>
      <c r="I732" s="198">
        <v>0</v>
      </c>
      <c r="J732" s="198">
        <v>3313654</v>
      </c>
      <c r="K732" s="198">
        <v>3313654</v>
      </c>
      <c r="L732" s="198">
        <v>3075243.18</v>
      </c>
      <c r="M732" s="198">
        <v>3075243.18</v>
      </c>
      <c r="N732" s="198">
        <v>0</v>
      </c>
      <c r="O732" s="198">
        <v>0</v>
      </c>
      <c r="P732" s="198">
        <v>3313654</v>
      </c>
      <c r="Q732" s="198">
        <v>3313654</v>
      </c>
      <c r="R732" s="198">
        <v>3075243.18</v>
      </c>
    </row>
    <row r="733" spans="1:18" x14ac:dyDescent="0.3">
      <c r="A733">
        <f t="shared" si="11"/>
        <v>725</v>
      </c>
      <c r="B733" s="195" t="s">
        <v>439</v>
      </c>
      <c r="C733" s="196" t="s">
        <v>440</v>
      </c>
      <c r="D733" s="196" t="s">
        <v>185</v>
      </c>
      <c r="E733" s="201" t="s">
        <v>227</v>
      </c>
      <c r="F733" s="202" t="s">
        <v>414</v>
      </c>
      <c r="G733" s="198">
        <v>0</v>
      </c>
      <c r="H733" s="198">
        <v>0</v>
      </c>
      <c r="I733" s="198">
        <v>0</v>
      </c>
      <c r="J733" s="198">
        <v>3313654</v>
      </c>
      <c r="K733" s="198">
        <v>3313654</v>
      </c>
      <c r="L733" s="198">
        <v>3075243.18</v>
      </c>
      <c r="M733" s="198">
        <v>3075243.18</v>
      </c>
      <c r="N733" s="198">
        <v>0</v>
      </c>
      <c r="O733" s="198">
        <v>0</v>
      </c>
      <c r="P733" s="198">
        <v>3313654</v>
      </c>
      <c r="Q733" s="198">
        <v>3313654</v>
      </c>
      <c r="R733" s="198">
        <v>3075243.18</v>
      </c>
    </row>
    <row r="734" spans="1:18" x14ac:dyDescent="0.3">
      <c r="A734">
        <f t="shared" si="11"/>
        <v>726</v>
      </c>
      <c r="B734" s="195" t="s">
        <v>439</v>
      </c>
      <c r="C734" s="196" t="s">
        <v>440</v>
      </c>
      <c r="D734" s="196" t="s">
        <v>185</v>
      </c>
      <c r="E734" s="201" t="s">
        <v>228</v>
      </c>
      <c r="F734" s="202" t="s">
        <v>229</v>
      </c>
      <c r="G734" s="198">
        <v>0</v>
      </c>
      <c r="H734" s="198">
        <v>0</v>
      </c>
      <c r="I734" s="198">
        <v>0</v>
      </c>
      <c r="J734" s="198">
        <v>2724962</v>
      </c>
      <c r="K734" s="198">
        <v>2724962</v>
      </c>
      <c r="L734" s="198">
        <v>2486551.59</v>
      </c>
      <c r="M734" s="198">
        <v>2486551.59</v>
      </c>
      <c r="N734" s="198">
        <v>0</v>
      </c>
      <c r="O734" s="198">
        <v>0</v>
      </c>
      <c r="P734" s="198">
        <v>2724962</v>
      </c>
      <c r="Q734" s="198">
        <v>2724962</v>
      </c>
      <c r="R734" s="198">
        <v>2486551.59</v>
      </c>
    </row>
    <row r="735" spans="1:18" x14ac:dyDescent="0.3">
      <c r="A735">
        <f t="shared" si="11"/>
        <v>727</v>
      </c>
      <c r="B735" s="195" t="s">
        <v>439</v>
      </c>
      <c r="C735" s="196" t="s">
        <v>440</v>
      </c>
      <c r="D735" s="196" t="s">
        <v>185</v>
      </c>
      <c r="E735" s="201" t="s">
        <v>232</v>
      </c>
      <c r="F735" s="202" t="s">
        <v>233</v>
      </c>
      <c r="G735" s="198">
        <v>0</v>
      </c>
      <c r="H735" s="198">
        <v>0</v>
      </c>
      <c r="I735" s="198">
        <v>0</v>
      </c>
      <c r="J735" s="198">
        <v>2549592</v>
      </c>
      <c r="K735" s="198">
        <v>2549592</v>
      </c>
      <c r="L735" s="198">
        <v>2486551.59</v>
      </c>
      <c r="M735" s="198">
        <v>2486551.59</v>
      </c>
      <c r="N735" s="198">
        <v>0</v>
      </c>
      <c r="O735" s="198">
        <v>0</v>
      </c>
      <c r="P735" s="198">
        <v>2549592</v>
      </c>
      <c r="Q735" s="198">
        <v>2549592</v>
      </c>
      <c r="R735" s="198">
        <v>2486551.59</v>
      </c>
    </row>
    <row r="736" spans="1:18" x14ac:dyDescent="0.3">
      <c r="A736">
        <f t="shared" si="11"/>
        <v>728</v>
      </c>
      <c r="B736" s="195" t="s">
        <v>439</v>
      </c>
      <c r="C736" s="196" t="s">
        <v>440</v>
      </c>
      <c r="D736" s="196" t="s">
        <v>185</v>
      </c>
      <c r="E736" s="201" t="s">
        <v>234</v>
      </c>
      <c r="F736" s="202" t="s">
        <v>235</v>
      </c>
      <c r="G736" s="198">
        <v>0</v>
      </c>
      <c r="H736" s="198">
        <v>0</v>
      </c>
      <c r="I736" s="198">
        <v>0</v>
      </c>
      <c r="J736" s="198">
        <v>2549592</v>
      </c>
      <c r="K736" s="198">
        <v>2549592</v>
      </c>
      <c r="L736" s="198">
        <v>2486551.59</v>
      </c>
      <c r="M736" s="198">
        <v>2486551.59</v>
      </c>
      <c r="N736" s="198">
        <v>0</v>
      </c>
      <c r="O736" s="198">
        <v>0</v>
      </c>
      <c r="P736" s="198">
        <v>2549592</v>
      </c>
      <c r="Q736" s="198">
        <v>2549592</v>
      </c>
      <c r="R736" s="198">
        <v>2486551.59</v>
      </c>
    </row>
    <row r="737" spans="1:18" x14ac:dyDescent="0.3">
      <c r="A737">
        <f t="shared" si="11"/>
        <v>729</v>
      </c>
      <c r="B737" s="195" t="s">
        <v>439</v>
      </c>
      <c r="C737" s="196" t="s">
        <v>440</v>
      </c>
      <c r="D737" s="196" t="s">
        <v>185</v>
      </c>
      <c r="E737" s="201" t="s">
        <v>288</v>
      </c>
      <c r="F737" s="202" t="s">
        <v>323</v>
      </c>
      <c r="G737" s="198">
        <v>0</v>
      </c>
      <c r="H737" s="198">
        <v>0</v>
      </c>
      <c r="I737" s="198">
        <v>0</v>
      </c>
      <c r="J737" s="198">
        <v>175370</v>
      </c>
      <c r="K737" s="198">
        <v>175370</v>
      </c>
      <c r="L737" s="198">
        <v>0</v>
      </c>
      <c r="M737" s="198">
        <v>0</v>
      </c>
      <c r="N737" s="198">
        <v>0</v>
      </c>
      <c r="O737" s="198">
        <v>0</v>
      </c>
      <c r="P737" s="198">
        <v>175370</v>
      </c>
      <c r="Q737" s="198">
        <v>175370</v>
      </c>
      <c r="R737" s="198">
        <v>0</v>
      </c>
    </row>
    <row r="738" spans="1:18" x14ac:dyDescent="0.3">
      <c r="A738">
        <f t="shared" si="11"/>
        <v>730</v>
      </c>
      <c r="B738" s="195" t="s">
        <v>439</v>
      </c>
      <c r="C738" s="196" t="s">
        <v>440</v>
      </c>
      <c r="D738" s="196" t="s">
        <v>185</v>
      </c>
      <c r="E738" s="201" t="s">
        <v>324</v>
      </c>
      <c r="F738" s="202" t="s">
        <v>325</v>
      </c>
      <c r="G738" s="198">
        <v>0</v>
      </c>
      <c r="H738" s="198">
        <v>0</v>
      </c>
      <c r="I738" s="198">
        <v>0</v>
      </c>
      <c r="J738" s="198">
        <v>175370</v>
      </c>
      <c r="K738" s="198">
        <v>175370</v>
      </c>
      <c r="L738" s="198">
        <v>0</v>
      </c>
      <c r="M738" s="198">
        <v>0</v>
      </c>
      <c r="N738" s="198">
        <v>0</v>
      </c>
      <c r="O738" s="198">
        <v>0</v>
      </c>
      <c r="P738" s="198">
        <v>175370</v>
      </c>
      <c r="Q738" s="198">
        <v>175370</v>
      </c>
      <c r="R738" s="198">
        <v>0</v>
      </c>
    </row>
    <row r="739" spans="1:18" x14ac:dyDescent="0.3">
      <c r="A739">
        <f t="shared" si="11"/>
        <v>731</v>
      </c>
      <c r="B739" s="195" t="s">
        <v>439</v>
      </c>
      <c r="C739" s="196" t="s">
        <v>440</v>
      </c>
      <c r="D739" s="196" t="s">
        <v>185</v>
      </c>
      <c r="E739" s="201" t="s">
        <v>260</v>
      </c>
      <c r="F739" s="202" t="s">
        <v>261</v>
      </c>
      <c r="G739" s="198">
        <v>0</v>
      </c>
      <c r="H739" s="198">
        <v>0</v>
      </c>
      <c r="I739" s="198">
        <v>0</v>
      </c>
      <c r="J739" s="198">
        <v>588692</v>
      </c>
      <c r="K739" s="198">
        <v>588692</v>
      </c>
      <c r="L739" s="198">
        <v>588691.59</v>
      </c>
      <c r="M739" s="198">
        <v>588691.59</v>
      </c>
      <c r="N739" s="198">
        <v>0</v>
      </c>
      <c r="O739" s="198">
        <v>0</v>
      </c>
      <c r="P739" s="198">
        <v>588692</v>
      </c>
      <c r="Q739" s="198">
        <v>588692</v>
      </c>
      <c r="R739" s="198">
        <v>588691.59</v>
      </c>
    </row>
    <row r="740" spans="1:18" ht="15.6" x14ac:dyDescent="0.3">
      <c r="A740">
        <f t="shared" si="11"/>
        <v>732</v>
      </c>
      <c r="B740" s="195" t="s">
        <v>439</v>
      </c>
      <c r="C740" s="196" t="s">
        <v>440</v>
      </c>
      <c r="D740" s="196" t="s">
        <v>185</v>
      </c>
      <c r="E740" s="201" t="s">
        <v>262</v>
      </c>
      <c r="F740" s="202" t="s">
        <v>263</v>
      </c>
      <c r="G740" s="198">
        <v>0</v>
      </c>
      <c r="H740" s="198">
        <v>0</v>
      </c>
      <c r="I740" s="198">
        <v>0</v>
      </c>
      <c r="J740" s="198">
        <v>588692</v>
      </c>
      <c r="K740" s="198">
        <v>588692</v>
      </c>
      <c r="L740" s="198">
        <v>588691.59</v>
      </c>
      <c r="M740" s="198">
        <v>588691.59</v>
      </c>
      <c r="N740" s="198">
        <v>0</v>
      </c>
      <c r="O740" s="198">
        <v>0</v>
      </c>
      <c r="P740" s="198">
        <v>588692</v>
      </c>
      <c r="Q740" s="198">
        <v>588692</v>
      </c>
      <c r="R740" s="198">
        <v>588691.59</v>
      </c>
    </row>
    <row r="741" spans="1:18" ht="15.6" x14ac:dyDescent="0.3">
      <c r="A741">
        <f t="shared" si="11"/>
        <v>733</v>
      </c>
      <c r="B741" s="195" t="s">
        <v>185</v>
      </c>
      <c r="C741" s="196" t="s">
        <v>337</v>
      </c>
      <c r="D741" s="196" t="s">
        <v>185</v>
      </c>
      <c r="E741" s="196" t="s">
        <v>187</v>
      </c>
      <c r="F741" s="200" t="s">
        <v>338</v>
      </c>
      <c r="G741" s="198">
        <v>1176552</v>
      </c>
      <c r="H741" s="198">
        <v>1176552</v>
      </c>
      <c r="I741" s="198">
        <v>732020.46</v>
      </c>
      <c r="J741" s="198">
        <v>3800000</v>
      </c>
      <c r="K741" s="198">
        <v>3800000</v>
      </c>
      <c r="L741" s="198">
        <v>3717737.48</v>
      </c>
      <c r="M741" s="198">
        <v>3717737.48</v>
      </c>
      <c r="N741" s="198">
        <v>0</v>
      </c>
      <c r="O741" s="198">
        <v>0</v>
      </c>
      <c r="P741" s="198">
        <v>4976552</v>
      </c>
      <c r="Q741" s="198">
        <v>4976552</v>
      </c>
      <c r="R741" s="198">
        <v>4449757.9400000004</v>
      </c>
    </row>
    <row r="742" spans="1:18" x14ac:dyDescent="0.3">
      <c r="A742">
        <f t="shared" si="11"/>
        <v>734</v>
      </c>
      <c r="B742" s="195" t="s">
        <v>185</v>
      </c>
      <c r="C742" s="196" t="s">
        <v>337</v>
      </c>
      <c r="D742" s="196" t="s">
        <v>185</v>
      </c>
      <c r="E742" s="201" t="s">
        <v>188</v>
      </c>
      <c r="F742" s="202" t="s">
        <v>413</v>
      </c>
      <c r="G742" s="198">
        <v>1176552</v>
      </c>
      <c r="H742" s="198">
        <v>1176552</v>
      </c>
      <c r="I742" s="198">
        <v>732020.46</v>
      </c>
      <c r="J742" s="198">
        <v>0</v>
      </c>
      <c r="K742" s="198">
        <v>0</v>
      </c>
      <c r="L742" s="198">
        <v>0</v>
      </c>
      <c r="M742" s="198">
        <v>0</v>
      </c>
      <c r="N742" s="198">
        <v>0</v>
      </c>
      <c r="O742" s="198">
        <v>0</v>
      </c>
      <c r="P742" s="198">
        <v>1176552</v>
      </c>
      <c r="Q742" s="198">
        <v>1176552</v>
      </c>
      <c r="R742" s="198">
        <v>732020.46</v>
      </c>
    </row>
    <row r="743" spans="1:18" x14ac:dyDescent="0.3">
      <c r="A743">
        <f t="shared" si="11"/>
        <v>735</v>
      </c>
      <c r="B743" s="195" t="s">
        <v>185</v>
      </c>
      <c r="C743" s="196" t="s">
        <v>337</v>
      </c>
      <c r="D743" s="196" t="s">
        <v>185</v>
      </c>
      <c r="E743" s="196" t="s">
        <v>197</v>
      </c>
      <c r="F743" s="200" t="s">
        <v>198</v>
      </c>
      <c r="G743" s="198">
        <v>1176552</v>
      </c>
      <c r="H743" s="198">
        <v>1176552</v>
      </c>
      <c r="I743" s="198">
        <v>732020.46</v>
      </c>
      <c r="J743" s="198">
        <v>0</v>
      </c>
      <c r="K743" s="198">
        <v>0</v>
      </c>
      <c r="L743" s="198">
        <v>0</v>
      </c>
      <c r="M743" s="198">
        <v>0</v>
      </c>
      <c r="N743" s="198">
        <v>0</v>
      </c>
      <c r="O743" s="198">
        <v>0</v>
      </c>
      <c r="P743" s="198">
        <v>1176552</v>
      </c>
      <c r="Q743" s="198">
        <v>1176552</v>
      </c>
      <c r="R743" s="198">
        <v>732020.46</v>
      </c>
    </row>
    <row r="744" spans="1:18" x14ac:dyDescent="0.3">
      <c r="A744">
        <f t="shared" si="11"/>
        <v>736</v>
      </c>
      <c r="B744" s="195" t="s">
        <v>185</v>
      </c>
      <c r="C744" s="196" t="s">
        <v>337</v>
      </c>
      <c r="D744" s="196" t="s">
        <v>185</v>
      </c>
      <c r="E744" s="201" t="s">
        <v>201</v>
      </c>
      <c r="F744" s="202" t="s">
        <v>202</v>
      </c>
      <c r="G744" s="198">
        <v>1176552</v>
      </c>
      <c r="H744" s="198">
        <v>1176552</v>
      </c>
      <c r="I744" s="198">
        <v>732020.46</v>
      </c>
      <c r="J744" s="198">
        <v>0</v>
      </c>
      <c r="K744" s="198">
        <v>0</v>
      </c>
      <c r="L744" s="198">
        <v>0</v>
      </c>
      <c r="M744" s="198">
        <v>0</v>
      </c>
      <c r="N744" s="198">
        <v>0</v>
      </c>
      <c r="O744" s="198">
        <v>0</v>
      </c>
      <c r="P744" s="198">
        <v>1176552</v>
      </c>
      <c r="Q744" s="198">
        <v>1176552</v>
      </c>
      <c r="R744" s="198">
        <v>732020.46</v>
      </c>
    </row>
    <row r="745" spans="1:18" x14ac:dyDescent="0.3">
      <c r="A745">
        <f t="shared" si="11"/>
        <v>737</v>
      </c>
      <c r="B745" s="195" t="s">
        <v>185</v>
      </c>
      <c r="C745" s="196" t="s">
        <v>337</v>
      </c>
      <c r="D745" s="196" t="s">
        <v>185</v>
      </c>
      <c r="E745" s="196" t="s">
        <v>227</v>
      </c>
      <c r="F745" s="200" t="s">
        <v>414</v>
      </c>
      <c r="G745" s="198">
        <v>0</v>
      </c>
      <c r="H745" s="198">
        <v>0</v>
      </c>
      <c r="I745" s="198">
        <v>0</v>
      </c>
      <c r="J745" s="198">
        <v>3800000</v>
      </c>
      <c r="K745" s="198">
        <v>3800000</v>
      </c>
      <c r="L745" s="198">
        <v>3717737.48</v>
      </c>
      <c r="M745" s="198">
        <v>3717737.48</v>
      </c>
      <c r="N745" s="198">
        <v>0</v>
      </c>
      <c r="O745" s="198">
        <v>0</v>
      </c>
      <c r="P745" s="198">
        <v>3800000</v>
      </c>
      <c r="Q745" s="198">
        <v>3800000</v>
      </c>
      <c r="R745" s="198">
        <v>3717737.48</v>
      </c>
    </row>
    <row r="746" spans="1:18" x14ac:dyDescent="0.3">
      <c r="A746">
        <f t="shared" si="11"/>
        <v>738</v>
      </c>
      <c r="B746" s="195" t="s">
        <v>185</v>
      </c>
      <c r="C746" s="196" t="s">
        <v>337</v>
      </c>
      <c r="D746" s="196" t="s">
        <v>185</v>
      </c>
      <c r="E746" s="196" t="s">
        <v>228</v>
      </c>
      <c r="F746" s="199" t="s">
        <v>229</v>
      </c>
      <c r="G746" s="198">
        <v>0</v>
      </c>
      <c r="H746" s="198">
        <v>0</v>
      </c>
      <c r="I746" s="198">
        <v>0</v>
      </c>
      <c r="J746" s="198">
        <v>3800000</v>
      </c>
      <c r="K746" s="198">
        <v>3800000</v>
      </c>
      <c r="L746" s="198">
        <v>3717737.48</v>
      </c>
      <c r="M746" s="198">
        <v>3717737.48</v>
      </c>
      <c r="N746" s="198">
        <v>0</v>
      </c>
      <c r="O746" s="198">
        <v>0</v>
      </c>
      <c r="P746" s="198">
        <v>3800000</v>
      </c>
      <c r="Q746" s="198">
        <v>3800000</v>
      </c>
      <c r="R746" s="198">
        <v>3717737.48</v>
      </c>
    </row>
    <row r="747" spans="1:18" x14ac:dyDescent="0.3">
      <c r="A747">
        <f t="shared" si="11"/>
        <v>739</v>
      </c>
      <c r="B747" s="195" t="s">
        <v>185</v>
      </c>
      <c r="C747" s="196" t="s">
        <v>337</v>
      </c>
      <c r="D747" s="196" t="s">
        <v>185</v>
      </c>
      <c r="E747" s="196" t="s">
        <v>232</v>
      </c>
      <c r="F747" s="200" t="s">
        <v>233</v>
      </c>
      <c r="G747" s="198">
        <v>0</v>
      </c>
      <c r="H747" s="198">
        <v>0</v>
      </c>
      <c r="I747" s="198">
        <v>0</v>
      </c>
      <c r="J747" s="198">
        <v>3800000</v>
      </c>
      <c r="K747" s="198">
        <v>3800000</v>
      </c>
      <c r="L747" s="198">
        <v>3717737.48</v>
      </c>
      <c r="M747" s="198">
        <v>3717737.48</v>
      </c>
      <c r="N747" s="198">
        <v>0</v>
      </c>
      <c r="O747" s="198">
        <v>0</v>
      </c>
      <c r="P747" s="198">
        <v>3800000</v>
      </c>
      <c r="Q747" s="198">
        <v>3800000</v>
      </c>
      <c r="R747" s="198">
        <v>3717737.48</v>
      </c>
    </row>
    <row r="748" spans="1:18" x14ac:dyDescent="0.3">
      <c r="A748">
        <f t="shared" si="11"/>
        <v>740</v>
      </c>
      <c r="B748" s="195" t="s">
        <v>185</v>
      </c>
      <c r="C748" s="196" t="s">
        <v>337</v>
      </c>
      <c r="D748" s="196" t="s">
        <v>185</v>
      </c>
      <c r="E748" s="201" t="s">
        <v>234</v>
      </c>
      <c r="F748" s="202" t="s">
        <v>235</v>
      </c>
      <c r="G748" s="198">
        <v>0</v>
      </c>
      <c r="H748" s="198">
        <v>0</v>
      </c>
      <c r="I748" s="198">
        <v>0</v>
      </c>
      <c r="J748" s="198">
        <v>3800000</v>
      </c>
      <c r="K748" s="198">
        <v>3800000</v>
      </c>
      <c r="L748" s="198">
        <v>3717737.48</v>
      </c>
      <c r="M748" s="198">
        <v>3717737.48</v>
      </c>
      <c r="N748" s="198">
        <v>0</v>
      </c>
      <c r="O748" s="198">
        <v>0</v>
      </c>
      <c r="P748" s="198">
        <v>3800000</v>
      </c>
      <c r="Q748" s="198">
        <v>3800000</v>
      </c>
      <c r="R748" s="198">
        <v>3717737.48</v>
      </c>
    </row>
    <row r="749" spans="1:18" ht="15.6" x14ac:dyDescent="0.3">
      <c r="A749">
        <f t="shared" si="11"/>
        <v>741</v>
      </c>
      <c r="B749" s="195" t="s">
        <v>185</v>
      </c>
      <c r="C749" s="196" t="s">
        <v>339</v>
      </c>
      <c r="D749" s="196" t="s">
        <v>185</v>
      </c>
      <c r="E749" s="201" t="s">
        <v>187</v>
      </c>
      <c r="F749" s="202" t="s">
        <v>340</v>
      </c>
      <c r="G749" s="198">
        <v>1176552</v>
      </c>
      <c r="H749" s="198">
        <v>1176552</v>
      </c>
      <c r="I749" s="198">
        <v>732020.46</v>
      </c>
      <c r="J749" s="198">
        <v>3800000</v>
      </c>
      <c r="K749" s="198">
        <v>3800000</v>
      </c>
      <c r="L749" s="198">
        <v>3717737.48</v>
      </c>
      <c r="M749" s="198">
        <v>3717737.48</v>
      </c>
      <c r="N749" s="198">
        <v>0</v>
      </c>
      <c r="O749" s="198">
        <v>0</v>
      </c>
      <c r="P749" s="198">
        <v>4976552</v>
      </c>
      <c r="Q749" s="198">
        <v>4976552</v>
      </c>
      <c r="R749" s="198">
        <v>4449757.9400000004</v>
      </c>
    </row>
    <row r="750" spans="1:18" x14ac:dyDescent="0.3">
      <c r="A750">
        <f t="shared" si="11"/>
        <v>742</v>
      </c>
      <c r="B750" s="195" t="s">
        <v>185</v>
      </c>
      <c r="C750" s="196" t="s">
        <v>339</v>
      </c>
      <c r="D750" s="196" t="s">
        <v>185</v>
      </c>
      <c r="E750" s="201" t="s">
        <v>188</v>
      </c>
      <c r="F750" s="202" t="s">
        <v>413</v>
      </c>
      <c r="G750" s="198">
        <v>1176552</v>
      </c>
      <c r="H750" s="198">
        <v>1176552</v>
      </c>
      <c r="I750" s="198">
        <v>732020.46</v>
      </c>
      <c r="J750" s="198">
        <v>0</v>
      </c>
      <c r="K750" s="198">
        <v>0</v>
      </c>
      <c r="L750" s="198">
        <v>0</v>
      </c>
      <c r="M750" s="198">
        <v>0</v>
      </c>
      <c r="N750" s="198">
        <v>0</v>
      </c>
      <c r="O750" s="198">
        <v>0</v>
      </c>
      <c r="P750" s="198">
        <v>1176552</v>
      </c>
      <c r="Q750" s="198">
        <v>1176552</v>
      </c>
      <c r="R750" s="198">
        <v>732020.46</v>
      </c>
    </row>
    <row r="751" spans="1:18" x14ac:dyDescent="0.3">
      <c r="A751">
        <f t="shared" si="11"/>
        <v>743</v>
      </c>
      <c r="B751" s="195" t="s">
        <v>185</v>
      </c>
      <c r="C751" s="196" t="s">
        <v>339</v>
      </c>
      <c r="D751" s="196" t="s">
        <v>185</v>
      </c>
      <c r="E751" s="201" t="s">
        <v>197</v>
      </c>
      <c r="F751" s="202" t="s">
        <v>198</v>
      </c>
      <c r="G751" s="198">
        <v>1176552</v>
      </c>
      <c r="H751" s="198">
        <v>1176552</v>
      </c>
      <c r="I751" s="198">
        <v>732020.46</v>
      </c>
      <c r="J751" s="198">
        <v>0</v>
      </c>
      <c r="K751" s="198">
        <v>0</v>
      </c>
      <c r="L751" s="198">
        <v>0</v>
      </c>
      <c r="M751" s="198">
        <v>0</v>
      </c>
      <c r="N751" s="198">
        <v>0</v>
      </c>
      <c r="O751" s="198">
        <v>0</v>
      </c>
      <c r="P751" s="198">
        <v>1176552</v>
      </c>
      <c r="Q751" s="198">
        <v>1176552</v>
      </c>
      <c r="R751" s="198">
        <v>732020.46</v>
      </c>
    </row>
    <row r="752" spans="1:18" x14ac:dyDescent="0.3">
      <c r="A752">
        <f t="shared" si="11"/>
        <v>744</v>
      </c>
      <c r="B752" s="195" t="s">
        <v>185</v>
      </c>
      <c r="C752" s="196" t="s">
        <v>339</v>
      </c>
      <c r="D752" s="196" t="s">
        <v>185</v>
      </c>
      <c r="E752" s="201" t="s">
        <v>201</v>
      </c>
      <c r="F752" s="202" t="s">
        <v>202</v>
      </c>
      <c r="G752" s="198">
        <v>1176552</v>
      </c>
      <c r="H752" s="198">
        <v>1176552</v>
      </c>
      <c r="I752" s="198">
        <v>732020.46</v>
      </c>
      <c r="J752" s="198">
        <v>0</v>
      </c>
      <c r="K752" s="198">
        <v>0</v>
      </c>
      <c r="L752" s="198">
        <v>0</v>
      </c>
      <c r="M752" s="198">
        <v>0</v>
      </c>
      <c r="N752" s="198">
        <v>0</v>
      </c>
      <c r="O752" s="198">
        <v>0</v>
      </c>
      <c r="P752" s="198">
        <v>1176552</v>
      </c>
      <c r="Q752" s="198">
        <v>1176552</v>
      </c>
      <c r="R752" s="198">
        <v>732020.46</v>
      </c>
    </row>
    <row r="753" spans="1:18" x14ac:dyDescent="0.3">
      <c r="A753">
        <f t="shared" si="11"/>
        <v>745</v>
      </c>
      <c r="B753" s="195" t="s">
        <v>185</v>
      </c>
      <c r="C753" s="196" t="s">
        <v>339</v>
      </c>
      <c r="D753" s="196" t="s">
        <v>185</v>
      </c>
      <c r="E753" s="196" t="s">
        <v>227</v>
      </c>
      <c r="F753" s="200" t="s">
        <v>414</v>
      </c>
      <c r="G753" s="198">
        <v>0</v>
      </c>
      <c r="H753" s="198">
        <v>0</v>
      </c>
      <c r="I753" s="198">
        <v>0</v>
      </c>
      <c r="J753" s="198">
        <v>3800000</v>
      </c>
      <c r="K753" s="198">
        <v>3800000</v>
      </c>
      <c r="L753" s="198">
        <v>3717737.48</v>
      </c>
      <c r="M753" s="198">
        <v>3717737.48</v>
      </c>
      <c r="N753" s="198">
        <v>0</v>
      </c>
      <c r="O753" s="198">
        <v>0</v>
      </c>
      <c r="P753" s="198">
        <v>3800000</v>
      </c>
      <c r="Q753" s="198">
        <v>3800000</v>
      </c>
      <c r="R753" s="198">
        <v>3717737.48</v>
      </c>
    </row>
    <row r="754" spans="1:18" x14ac:dyDescent="0.3">
      <c r="A754">
        <f t="shared" si="11"/>
        <v>746</v>
      </c>
      <c r="B754" s="195" t="s">
        <v>185</v>
      </c>
      <c r="C754" s="196" t="s">
        <v>339</v>
      </c>
      <c r="D754" s="196" t="s">
        <v>185</v>
      </c>
      <c r="E754" s="201" t="s">
        <v>228</v>
      </c>
      <c r="F754" s="202" t="s">
        <v>229</v>
      </c>
      <c r="G754" s="198">
        <v>0</v>
      </c>
      <c r="H754" s="198">
        <v>0</v>
      </c>
      <c r="I754" s="198">
        <v>0</v>
      </c>
      <c r="J754" s="198">
        <v>3800000</v>
      </c>
      <c r="K754" s="198">
        <v>3800000</v>
      </c>
      <c r="L754" s="198">
        <v>3717737.48</v>
      </c>
      <c r="M754" s="198">
        <v>3717737.48</v>
      </c>
      <c r="N754" s="198">
        <v>0</v>
      </c>
      <c r="O754" s="198">
        <v>0</v>
      </c>
      <c r="P754" s="198">
        <v>3800000</v>
      </c>
      <c r="Q754" s="198">
        <v>3800000</v>
      </c>
      <c r="R754" s="198">
        <v>3717737.48</v>
      </c>
    </row>
    <row r="755" spans="1:18" x14ac:dyDescent="0.3">
      <c r="A755">
        <f t="shared" si="11"/>
        <v>747</v>
      </c>
      <c r="B755" s="195" t="s">
        <v>185</v>
      </c>
      <c r="C755" s="196" t="s">
        <v>339</v>
      </c>
      <c r="D755" s="196" t="s">
        <v>185</v>
      </c>
      <c r="E755" s="196" t="s">
        <v>232</v>
      </c>
      <c r="F755" s="199" t="s">
        <v>233</v>
      </c>
      <c r="G755" s="198">
        <v>0</v>
      </c>
      <c r="H755" s="198">
        <v>0</v>
      </c>
      <c r="I755" s="198">
        <v>0</v>
      </c>
      <c r="J755" s="198">
        <v>3800000</v>
      </c>
      <c r="K755" s="198">
        <v>3800000</v>
      </c>
      <c r="L755" s="198">
        <v>3717737.48</v>
      </c>
      <c r="M755" s="198">
        <v>3717737.48</v>
      </c>
      <c r="N755" s="198">
        <v>0</v>
      </c>
      <c r="O755" s="198">
        <v>0</v>
      </c>
      <c r="P755" s="198">
        <v>3800000</v>
      </c>
      <c r="Q755" s="198">
        <v>3800000</v>
      </c>
      <c r="R755" s="198">
        <v>3717737.48</v>
      </c>
    </row>
    <row r="756" spans="1:18" x14ac:dyDescent="0.3">
      <c r="A756">
        <f t="shared" si="11"/>
        <v>748</v>
      </c>
      <c r="B756" s="195" t="s">
        <v>185</v>
      </c>
      <c r="C756" s="196" t="s">
        <v>339</v>
      </c>
      <c r="D756" s="196" t="s">
        <v>185</v>
      </c>
      <c r="E756" s="196" t="s">
        <v>234</v>
      </c>
      <c r="F756" s="197" t="s">
        <v>235</v>
      </c>
      <c r="G756" s="198">
        <v>0</v>
      </c>
      <c r="H756" s="198">
        <v>0</v>
      </c>
      <c r="I756" s="198">
        <v>0</v>
      </c>
      <c r="J756" s="198">
        <v>3800000</v>
      </c>
      <c r="K756" s="198">
        <v>3800000</v>
      </c>
      <c r="L756" s="198">
        <v>3717737.48</v>
      </c>
      <c r="M756" s="198">
        <v>3717737.48</v>
      </c>
      <c r="N756" s="198">
        <v>0</v>
      </c>
      <c r="O756" s="198">
        <v>0</v>
      </c>
      <c r="P756" s="198">
        <v>3800000</v>
      </c>
      <c r="Q756" s="198">
        <v>3800000</v>
      </c>
      <c r="R756" s="198">
        <v>3717737.48</v>
      </c>
    </row>
    <row r="757" spans="1:18" ht="23.4" x14ac:dyDescent="0.3">
      <c r="A757">
        <f t="shared" si="11"/>
        <v>749</v>
      </c>
      <c r="B757" s="195" t="s">
        <v>341</v>
      </c>
      <c r="C757" s="196" t="s">
        <v>342</v>
      </c>
      <c r="D757" s="196" t="s">
        <v>185</v>
      </c>
      <c r="E757" s="196" t="s">
        <v>187</v>
      </c>
      <c r="F757" s="199" t="s">
        <v>71</v>
      </c>
      <c r="G757" s="198">
        <v>1176552</v>
      </c>
      <c r="H757" s="198">
        <v>1176552</v>
      </c>
      <c r="I757" s="198">
        <v>732020.46</v>
      </c>
      <c r="J757" s="198">
        <v>3800000</v>
      </c>
      <c r="K757" s="198">
        <v>3800000</v>
      </c>
      <c r="L757" s="198">
        <v>3717737.48</v>
      </c>
      <c r="M757" s="198">
        <v>3717737.48</v>
      </c>
      <c r="N757" s="198">
        <v>0</v>
      </c>
      <c r="O757" s="198">
        <v>0</v>
      </c>
      <c r="P757" s="198">
        <v>4976552</v>
      </c>
      <c r="Q757" s="198">
        <v>4976552</v>
      </c>
      <c r="R757" s="198">
        <v>4449757.9400000004</v>
      </c>
    </row>
    <row r="758" spans="1:18" x14ac:dyDescent="0.3">
      <c r="A758">
        <f t="shared" si="11"/>
        <v>750</v>
      </c>
      <c r="B758" s="195" t="s">
        <v>341</v>
      </c>
      <c r="C758" s="196" t="s">
        <v>342</v>
      </c>
      <c r="D758" s="196" t="s">
        <v>185</v>
      </c>
      <c r="E758" s="196" t="s">
        <v>188</v>
      </c>
      <c r="F758" s="200" t="s">
        <v>413</v>
      </c>
      <c r="G758" s="198">
        <v>1176552</v>
      </c>
      <c r="H758" s="198">
        <v>1176552</v>
      </c>
      <c r="I758" s="198">
        <v>732020.46</v>
      </c>
      <c r="J758" s="198">
        <v>0</v>
      </c>
      <c r="K758" s="198">
        <v>0</v>
      </c>
      <c r="L758" s="198">
        <v>0</v>
      </c>
      <c r="M758" s="198">
        <v>0</v>
      </c>
      <c r="N758" s="198">
        <v>0</v>
      </c>
      <c r="O758" s="198">
        <v>0</v>
      </c>
      <c r="P758" s="198">
        <v>1176552</v>
      </c>
      <c r="Q758" s="198">
        <v>1176552</v>
      </c>
      <c r="R758" s="198">
        <v>732020.46</v>
      </c>
    </row>
    <row r="759" spans="1:18" x14ac:dyDescent="0.3">
      <c r="A759">
        <f t="shared" si="11"/>
        <v>751</v>
      </c>
      <c r="B759" s="195" t="s">
        <v>341</v>
      </c>
      <c r="C759" s="196" t="s">
        <v>342</v>
      </c>
      <c r="D759" s="196" t="s">
        <v>185</v>
      </c>
      <c r="E759" s="201" t="s">
        <v>197</v>
      </c>
      <c r="F759" s="202" t="s">
        <v>198</v>
      </c>
      <c r="G759" s="198">
        <v>1176552</v>
      </c>
      <c r="H759" s="198">
        <v>1176552</v>
      </c>
      <c r="I759" s="198">
        <v>732020.46</v>
      </c>
      <c r="J759" s="198">
        <v>0</v>
      </c>
      <c r="K759" s="198">
        <v>0</v>
      </c>
      <c r="L759" s="198">
        <v>0</v>
      </c>
      <c r="M759" s="198">
        <v>0</v>
      </c>
      <c r="N759" s="198">
        <v>0</v>
      </c>
      <c r="O759" s="198">
        <v>0</v>
      </c>
      <c r="P759" s="198">
        <v>1176552</v>
      </c>
      <c r="Q759" s="198">
        <v>1176552</v>
      </c>
      <c r="R759" s="198">
        <v>732020.46</v>
      </c>
    </row>
    <row r="760" spans="1:18" x14ac:dyDescent="0.3">
      <c r="A760">
        <f t="shared" si="11"/>
        <v>752</v>
      </c>
      <c r="B760" s="195" t="s">
        <v>341</v>
      </c>
      <c r="C760" s="196" t="s">
        <v>342</v>
      </c>
      <c r="D760" s="196" t="s">
        <v>185</v>
      </c>
      <c r="E760" s="196" t="s">
        <v>201</v>
      </c>
      <c r="F760" s="197" t="s">
        <v>202</v>
      </c>
      <c r="G760" s="198">
        <v>1176552</v>
      </c>
      <c r="H760" s="198">
        <v>1176552</v>
      </c>
      <c r="I760" s="198">
        <v>732020.46</v>
      </c>
      <c r="J760" s="198">
        <v>0</v>
      </c>
      <c r="K760" s="198">
        <v>0</v>
      </c>
      <c r="L760" s="198">
        <v>0</v>
      </c>
      <c r="M760" s="198">
        <v>0</v>
      </c>
      <c r="N760" s="198">
        <v>0</v>
      </c>
      <c r="O760" s="198">
        <v>0</v>
      </c>
      <c r="P760" s="198">
        <v>1176552</v>
      </c>
      <c r="Q760" s="198">
        <v>1176552</v>
      </c>
      <c r="R760" s="198">
        <v>732020.46</v>
      </c>
    </row>
    <row r="761" spans="1:18" x14ac:dyDescent="0.3">
      <c r="A761">
        <f t="shared" si="11"/>
        <v>753</v>
      </c>
      <c r="B761" s="195" t="s">
        <v>341</v>
      </c>
      <c r="C761" s="196" t="s">
        <v>342</v>
      </c>
      <c r="D761" s="196" t="s">
        <v>185</v>
      </c>
      <c r="E761" s="196" t="s">
        <v>227</v>
      </c>
      <c r="F761" s="199" t="s">
        <v>414</v>
      </c>
      <c r="G761" s="198">
        <v>0</v>
      </c>
      <c r="H761" s="198">
        <v>0</v>
      </c>
      <c r="I761" s="198">
        <v>0</v>
      </c>
      <c r="J761" s="198">
        <v>3800000</v>
      </c>
      <c r="K761" s="198">
        <v>3800000</v>
      </c>
      <c r="L761" s="198">
        <v>3717737.48</v>
      </c>
      <c r="M761" s="198">
        <v>3717737.48</v>
      </c>
      <c r="N761" s="198">
        <v>0</v>
      </c>
      <c r="O761" s="198">
        <v>0</v>
      </c>
      <c r="P761" s="198">
        <v>3800000</v>
      </c>
      <c r="Q761" s="198">
        <v>3800000</v>
      </c>
      <c r="R761" s="198">
        <v>3717737.48</v>
      </c>
    </row>
    <row r="762" spans="1:18" x14ac:dyDescent="0.3">
      <c r="A762">
        <f t="shared" si="11"/>
        <v>754</v>
      </c>
      <c r="B762" s="195" t="s">
        <v>341</v>
      </c>
      <c r="C762" s="196" t="s">
        <v>342</v>
      </c>
      <c r="D762" s="196" t="s">
        <v>185</v>
      </c>
      <c r="E762" s="196" t="s">
        <v>228</v>
      </c>
      <c r="F762" s="200" t="s">
        <v>229</v>
      </c>
      <c r="G762" s="198">
        <v>0</v>
      </c>
      <c r="H762" s="198">
        <v>0</v>
      </c>
      <c r="I762" s="198">
        <v>0</v>
      </c>
      <c r="J762" s="198">
        <v>3800000</v>
      </c>
      <c r="K762" s="198">
        <v>3800000</v>
      </c>
      <c r="L762" s="198">
        <v>3717737.48</v>
      </c>
      <c r="M762" s="198">
        <v>3717737.48</v>
      </c>
      <c r="N762" s="198">
        <v>0</v>
      </c>
      <c r="O762" s="198">
        <v>0</v>
      </c>
      <c r="P762" s="198">
        <v>3800000</v>
      </c>
      <c r="Q762" s="198">
        <v>3800000</v>
      </c>
      <c r="R762" s="198">
        <v>3717737.48</v>
      </c>
    </row>
    <row r="763" spans="1:18" x14ac:dyDescent="0.3">
      <c r="A763">
        <f t="shared" si="11"/>
        <v>755</v>
      </c>
      <c r="B763" s="195" t="s">
        <v>341</v>
      </c>
      <c r="C763" s="196" t="s">
        <v>342</v>
      </c>
      <c r="D763" s="196" t="s">
        <v>185</v>
      </c>
      <c r="E763" s="201" t="s">
        <v>232</v>
      </c>
      <c r="F763" s="202" t="s">
        <v>233</v>
      </c>
      <c r="G763" s="198">
        <v>0</v>
      </c>
      <c r="H763" s="198">
        <v>0</v>
      </c>
      <c r="I763" s="198">
        <v>0</v>
      </c>
      <c r="J763" s="198">
        <v>3800000</v>
      </c>
      <c r="K763" s="198">
        <v>3800000</v>
      </c>
      <c r="L763" s="198">
        <v>3717737.48</v>
      </c>
      <c r="M763" s="198">
        <v>3717737.48</v>
      </c>
      <c r="N763" s="198">
        <v>0</v>
      </c>
      <c r="O763" s="198">
        <v>0</v>
      </c>
      <c r="P763" s="198">
        <v>3800000</v>
      </c>
      <c r="Q763" s="198">
        <v>3800000</v>
      </c>
      <c r="R763" s="198">
        <v>3717737.48</v>
      </c>
    </row>
    <row r="764" spans="1:18" x14ac:dyDescent="0.3">
      <c r="A764">
        <f t="shared" si="11"/>
        <v>756</v>
      </c>
      <c r="B764" s="195" t="s">
        <v>341</v>
      </c>
      <c r="C764" s="196" t="s">
        <v>342</v>
      </c>
      <c r="D764" s="196" t="s">
        <v>185</v>
      </c>
      <c r="E764" s="196" t="s">
        <v>234</v>
      </c>
      <c r="F764" s="197" t="s">
        <v>235</v>
      </c>
      <c r="G764" s="198">
        <v>0</v>
      </c>
      <c r="H764" s="198">
        <v>0</v>
      </c>
      <c r="I764" s="198">
        <v>0</v>
      </c>
      <c r="J764" s="198">
        <v>3800000</v>
      </c>
      <c r="K764" s="198">
        <v>3800000</v>
      </c>
      <c r="L764" s="198">
        <v>3717737.48</v>
      </c>
      <c r="M764" s="198">
        <v>3717737.48</v>
      </c>
      <c r="N764" s="198">
        <v>0</v>
      </c>
      <c r="O764" s="198">
        <v>0</v>
      </c>
      <c r="P764" s="198">
        <v>3800000</v>
      </c>
      <c r="Q764" s="198">
        <v>3800000</v>
      </c>
      <c r="R764" s="198">
        <v>3717737.48</v>
      </c>
    </row>
    <row r="765" spans="1:18" ht="15.6" x14ac:dyDescent="0.3">
      <c r="A765">
        <f t="shared" si="11"/>
        <v>757</v>
      </c>
      <c r="B765" s="195" t="s">
        <v>185</v>
      </c>
      <c r="C765" s="196" t="s">
        <v>343</v>
      </c>
      <c r="D765" s="196" t="s">
        <v>185</v>
      </c>
      <c r="E765" s="196" t="s">
        <v>187</v>
      </c>
      <c r="F765" s="199" t="s">
        <v>344</v>
      </c>
      <c r="G765" s="198">
        <v>148020</v>
      </c>
      <c r="H765" s="198">
        <v>148020</v>
      </c>
      <c r="I765" s="198">
        <v>148017.16</v>
      </c>
      <c r="J765" s="198">
        <v>0</v>
      </c>
      <c r="K765" s="198">
        <v>0</v>
      </c>
      <c r="L765" s="198">
        <v>0</v>
      </c>
      <c r="M765" s="198">
        <v>0</v>
      </c>
      <c r="N765" s="198">
        <v>0</v>
      </c>
      <c r="O765" s="198">
        <v>0</v>
      </c>
      <c r="P765" s="198">
        <v>148020</v>
      </c>
      <c r="Q765" s="198">
        <v>148020</v>
      </c>
      <c r="R765" s="198">
        <v>148017.16</v>
      </c>
    </row>
    <row r="766" spans="1:18" x14ac:dyDescent="0.3">
      <c r="A766">
        <f t="shared" si="11"/>
        <v>758</v>
      </c>
      <c r="B766" s="195" t="s">
        <v>185</v>
      </c>
      <c r="C766" s="196" t="s">
        <v>343</v>
      </c>
      <c r="D766" s="196" t="s">
        <v>185</v>
      </c>
      <c r="E766" s="196" t="s">
        <v>188</v>
      </c>
      <c r="F766" s="200" t="s">
        <v>413</v>
      </c>
      <c r="G766" s="198">
        <v>148020</v>
      </c>
      <c r="H766" s="198">
        <v>148020</v>
      </c>
      <c r="I766" s="198">
        <v>148017.16</v>
      </c>
      <c r="J766" s="198">
        <v>0</v>
      </c>
      <c r="K766" s="198">
        <v>0</v>
      </c>
      <c r="L766" s="198">
        <v>0</v>
      </c>
      <c r="M766" s="198">
        <v>0</v>
      </c>
      <c r="N766" s="198">
        <v>0</v>
      </c>
      <c r="O766" s="198">
        <v>0</v>
      </c>
      <c r="P766" s="198">
        <v>148020</v>
      </c>
      <c r="Q766" s="198">
        <v>148020</v>
      </c>
      <c r="R766" s="198">
        <v>148017.16</v>
      </c>
    </row>
    <row r="767" spans="1:18" x14ac:dyDescent="0.3">
      <c r="A767">
        <f t="shared" si="11"/>
        <v>759</v>
      </c>
      <c r="B767" s="195" t="s">
        <v>185</v>
      </c>
      <c r="C767" s="196" t="s">
        <v>343</v>
      </c>
      <c r="D767" s="196" t="s">
        <v>185</v>
      </c>
      <c r="E767" s="201" t="s">
        <v>197</v>
      </c>
      <c r="F767" s="202" t="s">
        <v>198</v>
      </c>
      <c r="G767" s="198">
        <v>148020</v>
      </c>
      <c r="H767" s="198">
        <v>148020</v>
      </c>
      <c r="I767" s="198">
        <v>148017.16</v>
      </c>
      <c r="J767" s="198">
        <v>0</v>
      </c>
      <c r="K767" s="198">
        <v>0</v>
      </c>
      <c r="L767" s="198">
        <v>0</v>
      </c>
      <c r="M767" s="198">
        <v>0</v>
      </c>
      <c r="N767" s="198">
        <v>0</v>
      </c>
      <c r="O767" s="198">
        <v>0</v>
      </c>
      <c r="P767" s="198">
        <v>148020</v>
      </c>
      <c r="Q767" s="198">
        <v>148020</v>
      </c>
      <c r="R767" s="198">
        <v>148017.16</v>
      </c>
    </row>
    <row r="768" spans="1:18" ht="15.6" x14ac:dyDescent="0.3">
      <c r="A768">
        <f t="shared" si="11"/>
        <v>760</v>
      </c>
      <c r="B768" s="195" t="s">
        <v>185</v>
      </c>
      <c r="C768" s="196" t="s">
        <v>343</v>
      </c>
      <c r="D768" s="196" t="s">
        <v>185</v>
      </c>
      <c r="E768" s="201" t="s">
        <v>217</v>
      </c>
      <c r="F768" s="202" t="s">
        <v>218</v>
      </c>
      <c r="G768" s="198">
        <v>148020</v>
      </c>
      <c r="H768" s="198">
        <v>148020</v>
      </c>
      <c r="I768" s="198">
        <v>148017.16</v>
      </c>
      <c r="J768" s="198">
        <v>0</v>
      </c>
      <c r="K768" s="198">
        <v>0</v>
      </c>
      <c r="L768" s="198">
        <v>0</v>
      </c>
      <c r="M768" s="198">
        <v>0</v>
      </c>
      <c r="N768" s="198">
        <v>0</v>
      </c>
      <c r="O768" s="198">
        <v>0</v>
      </c>
      <c r="P768" s="198">
        <v>148020</v>
      </c>
      <c r="Q768" s="198">
        <v>148020</v>
      </c>
      <c r="R768" s="198">
        <v>148017.16</v>
      </c>
    </row>
    <row r="769" spans="1:18" ht="23.4" x14ac:dyDescent="0.3">
      <c r="A769">
        <f t="shared" si="11"/>
        <v>761</v>
      </c>
      <c r="B769" s="195" t="s">
        <v>185</v>
      </c>
      <c r="C769" s="196" t="s">
        <v>343</v>
      </c>
      <c r="D769" s="196" t="s">
        <v>185</v>
      </c>
      <c r="E769" s="201" t="s">
        <v>219</v>
      </c>
      <c r="F769" s="202" t="s">
        <v>220</v>
      </c>
      <c r="G769" s="198">
        <v>148020</v>
      </c>
      <c r="H769" s="198">
        <v>148020</v>
      </c>
      <c r="I769" s="198">
        <v>148017.16</v>
      </c>
      <c r="J769" s="198">
        <v>0</v>
      </c>
      <c r="K769" s="198">
        <v>0</v>
      </c>
      <c r="L769" s="198">
        <v>0</v>
      </c>
      <c r="M769" s="198">
        <v>0</v>
      </c>
      <c r="N769" s="198">
        <v>0</v>
      </c>
      <c r="O769" s="198">
        <v>0</v>
      </c>
      <c r="P769" s="198">
        <v>148020</v>
      </c>
      <c r="Q769" s="198">
        <v>148020</v>
      </c>
      <c r="R769" s="198">
        <v>148017.16</v>
      </c>
    </row>
    <row r="770" spans="1:18" ht="15.6" x14ac:dyDescent="0.3">
      <c r="A770">
        <f t="shared" si="11"/>
        <v>762</v>
      </c>
      <c r="B770" s="195" t="s">
        <v>345</v>
      </c>
      <c r="C770" s="196" t="s">
        <v>346</v>
      </c>
      <c r="D770" s="196" t="s">
        <v>185</v>
      </c>
      <c r="E770" s="196" t="s">
        <v>187</v>
      </c>
      <c r="F770" s="200" t="s">
        <v>56</v>
      </c>
      <c r="G770" s="198">
        <v>148020</v>
      </c>
      <c r="H770" s="198">
        <v>148020</v>
      </c>
      <c r="I770" s="198">
        <v>148017.16</v>
      </c>
      <c r="J770" s="198">
        <v>0</v>
      </c>
      <c r="K770" s="198">
        <v>0</v>
      </c>
      <c r="L770" s="198">
        <v>0</v>
      </c>
      <c r="M770" s="198">
        <v>0</v>
      </c>
      <c r="N770" s="198">
        <v>0</v>
      </c>
      <c r="O770" s="198">
        <v>0</v>
      </c>
      <c r="P770" s="198">
        <v>148020</v>
      </c>
      <c r="Q770" s="198">
        <v>148020</v>
      </c>
      <c r="R770" s="198">
        <v>148017.16</v>
      </c>
    </row>
    <row r="771" spans="1:18" x14ac:dyDescent="0.3">
      <c r="A771">
        <f t="shared" si="11"/>
        <v>763</v>
      </c>
      <c r="B771" s="195" t="s">
        <v>345</v>
      </c>
      <c r="C771" s="196" t="s">
        <v>346</v>
      </c>
      <c r="D771" s="196" t="s">
        <v>185</v>
      </c>
      <c r="E771" s="201" t="s">
        <v>188</v>
      </c>
      <c r="F771" s="202" t="s">
        <v>413</v>
      </c>
      <c r="G771" s="198">
        <v>148020</v>
      </c>
      <c r="H771" s="198">
        <v>148020</v>
      </c>
      <c r="I771" s="198">
        <v>148017.16</v>
      </c>
      <c r="J771" s="198">
        <v>0</v>
      </c>
      <c r="K771" s="198">
        <v>0</v>
      </c>
      <c r="L771" s="198">
        <v>0</v>
      </c>
      <c r="M771" s="198">
        <v>0</v>
      </c>
      <c r="N771" s="198">
        <v>0</v>
      </c>
      <c r="O771" s="198">
        <v>0</v>
      </c>
      <c r="P771" s="198">
        <v>148020</v>
      </c>
      <c r="Q771" s="198">
        <v>148020</v>
      </c>
      <c r="R771" s="198">
        <v>148017.16</v>
      </c>
    </row>
    <row r="772" spans="1:18" x14ac:dyDescent="0.3">
      <c r="A772">
        <f t="shared" si="11"/>
        <v>764</v>
      </c>
      <c r="B772" s="195" t="s">
        <v>345</v>
      </c>
      <c r="C772" s="196" t="s">
        <v>346</v>
      </c>
      <c r="D772" s="196" t="s">
        <v>185</v>
      </c>
      <c r="E772" s="201" t="s">
        <v>197</v>
      </c>
      <c r="F772" s="202" t="s">
        <v>198</v>
      </c>
      <c r="G772" s="198">
        <v>148020</v>
      </c>
      <c r="H772" s="198">
        <v>148020</v>
      </c>
      <c r="I772" s="198">
        <v>148017.16</v>
      </c>
      <c r="J772" s="198">
        <v>0</v>
      </c>
      <c r="K772" s="198">
        <v>0</v>
      </c>
      <c r="L772" s="198">
        <v>0</v>
      </c>
      <c r="M772" s="198">
        <v>0</v>
      </c>
      <c r="N772" s="198">
        <v>0</v>
      </c>
      <c r="O772" s="198">
        <v>0</v>
      </c>
      <c r="P772" s="198">
        <v>148020</v>
      </c>
      <c r="Q772" s="198">
        <v>148020</v>
      </c>
      <c r="R772" s="198">
        <v>148017.16</v>
      </c>
    </row>
    <row r="773" spans="1:18" x14ac:dyDescent="0.3">
      <c r="A773">
        <f t="shared" si="11"/>
        <v>765</v>
      </c>
      <c r="B773" s="195"/>
      <c r="C773" s="196"/>
      <c r="D773" s="196"/>
      <c r="E773" s="201"/>
      <c r="F773" s="202"/>
      <c r="G773" s="198"/>
      <c r="H773" s="198"/>
      <c r="I773" s="198"/>
      <c r="J773" s="198"/>
      <c r="K773" s="198"/>
      <c r="L773" s="198"/>
      <c r="M773" s="198"/>
      <c r="N773" s="198"/>
      <c r="O773" s="198"/>
      <c r="P773" s="198"/>
      <c r="Q773" s="198"/>
      <c r="R773" s="198"/>
    </row>
    <row r="774" spans="1:18" ht="23.4" x14ac:dyDescent="0.3">
      <c r="A774">
        <f t="shared" si="11"/>
        <v>766</v>
      </c>
      <c r="B774" s="195" t="s">
        <v>484</v>
      </c>
      <c r="C774" s="196"/>
      <c r="D774" s="196"/>
      <c r="E774" s="201"/>
      <c r="F774" s="202"/>
      <c r="G774" s="198" t="s">
        <v>185</v>
      </c>
      <c r="H774" s="198" t="s">
        <v>185</v>
      </c>
      <c r="I774" s="198" t="s">
        <v>458</v>
      </c>
      <c r="J774" s="198"/>
      <c r="K774" s="198" t="s">
        <v>185</v>
      </c>
      <c r="L774" s="198" t="s">
        <v>185</v>
      </c>
      <c r="M774" s="198" t="s">
        <v>185</v>
      </c>
      <c r="N774" s="198" t="s">
        <v>185</v>
      </c>
      <c r="O774" s="198" t="s">
        <v>185</v>
      </c>
      <c r="P774" s="198" t="s">
        <v>185</v>
      </c>
      <c r="Q774" s="198" t="s">
        <v>476</v>
      </c>
      <c r="R774" s="198"/>
    </row>
    <row r="775" spans="1:18" x14ac:dyDescent="0.3">
      <c r="A775">
        <f t="shared" si="11"/>
        <v>767</v>
      </c>
      <c r="B775" s="195" t="s">
        <v>406</v>
      </c>
      <c r="C775" s="196" t="s">
        <v>407</v>
      </c>
      <c r="D775" s="196">
        <v>3</v>
      </c>
      <c r="E775" s="201">
        <v>4</v>
      </c>
      <c r="F775" s="202">
        <v>5</v>
      </c>
      <c r="G775" s="198">
        <v>6</v>
      </c>
      <c r="H775" s="198">
        <v>7</v>
      </c>
      <c r="I775" s="198">
        <v>8</v>
      </c>
      <c r="J775" s="198">
        <v>9</v>
      </c>
      <c r="K775" s="198">
        <v>10</v>
      </c>
      <c r="L775" s="198">
        <v>11</v>
      </c>
      <c r="M775" s="198">
        <v>12</v>
      </c>
      <c r="N775" s="198" t="s">
        <v>408</v>
      </c>
      <c r="O775" s="198" t="s">
        <v>409</v>
      </c>
      <c r="P775" s="198" t="s">
        <v>410</v>
      </c>
      <c r="Q775" s="198" t="s">
        <v>411</v>
      </c>
      <c r="R775" s="198" t="s">
        <v>412</v>
      </c>
    </row>
    <row r="776" spans="1:18" ht="15.6" x14ac:dyDescent="0.3">
      <c r="A776">
        <f t="shared" si="11"/>
        <v>768</v>
      </c>
      <c r="B776" s="195" t="s">
        <v>345</v>
      </c>
      <c r="C776" s="196" t="s">
        <v>346</v>
      </c>
      <c r="D776" s="196" t="s">
        <v>185</v>
      </c>
      <c r="E776" s="201" t="s">
        <v>217</v>
      </c>
      <c r="F776" s="202" t="s">
        <v>218</v>
      </c>
      <c r="G776" s="198">
        <v>148020</v>
      </c>
      <c r="H776" s="198">
        <v>148020</v>
      </c>
      <c r="I776" s="198">
        <v>148017.16</v>
      </c>
      <c r="J776" s="198">
        <v>0</v>
      </c>
      <c r="K776" s="198">
        <v>0</v>
      </c>
      <c r="L776" s="198">
        <v>0</v>
      </c>
      <c r="M776" s="198">
        <v>0</v>
      </c>
      <c r="N776" s="198">
        <v>0</v>
      </c>
      <c r="O776" s="198">
        <v>0</v>
      </c>
      <c r="P776" s="198">
        <v>148020</v>
      </c>
      <c r="Q776" s="198">
        <v>148020</v>
      </c>
      <c r="R776" s="198">
        <v>148017.16</v>
      </c>
    </row>
    <row r="777" spans="1:18" ht="23.4" x14ac:dyDescent="0.3">
      <c r="A777">
        <f t="shared" si="11"/>
        <v>769</v>
      </c>
      <c r="B777" s="195" t="s">
        <v>345</v>
      </c>
      <c r="C777" s="196" t="s">
        <v>346</v>
      </c>
      <c r="D777" s="196" t="s">
        <v>185</v>
      </c>
      <c r="E777" s="201" t="s">
        <v>219</v>
      </c>
      <c r="F777" s="202" t="s">
        <v>220</v>
      </c>
      <c r="G777" s="198">
        <v>148020</v>
      </c>
      <c r="H777" s="198">
        <v>148020</v>
      </c>
      <c r="I777" s="198">
        <v>148017.16</v>
      </c>
      <c r="J777" s="198">
        <v>0</v>
      </c>
      <c r="K777" s="198">
        <v>0</v>
      </c>
      <c r="L777" s="198">
        <v>0</v>
      </c>
      <c r="M777" s="198">
        <v>0</v>
      </c>
      <c r="N777" s="198">
        <v>0</v>
      </c>
      <c r="O777" s="198">
        <v>0</v>
      </c>
      <c r="P777" s="198">
        <v>148020</v>
      </c>
      <c r="Q777" s="198">
        <v>148020</v>
      </c>
      <c r="R777" s="198">
        <v>148017.16</v>
      </c>
    </row>
    <row r="778" spans="1:18" x14ac:dyDescent="0.3">
      <c r="A778">
        <f t="shared" ref="A778:A841" si="12">A777+1</f>
        <v>770</v>
      </c>
      <c r="B778" s="195" t="s">
        <v>185</v>
      </c>
      <c r="C778" s="196" t="s">
        <v>347</v>
      </c>
      <c r="D778" s="196" t="s">
        <v>185</v>
      </c>
      <c r="E778" s="201" t="s">
        <v>187</v>
      </c>
      <c r="F778" s="202" t="s">
        <v>57</v>
      </c>
      <c r="G778" s="198">
        <v>307530</v>
      </c>
      <c r="H778" s="198">
        <v>155290</v>
      </c>
      <c r="I778" s="198">
        <v>155290</v>
      </c>
      <c r="J778" s="198">
        <v>51142.66</v>
      </c>
      <c r="K778" s="198">
        <v>51142.66</v>
      </c>
      <c r="L778" s="198">
        <v>24277</v>
      </c>
      <c r="M778" s="198">
        <v>24277</v>
      </c>
      <c r="N778" s="198">
        <v>0</v>
      </c>
      <c r="O778" s="198">
        <v>0</v>
      </c>
      <c r="P778" s="198">
        <v>358672.66</v>
      </c>
      <c r="Q778" s="198">
        <v>206432.66</v>
      </c>
      <c r="R778" s="198">
        <v>179567</v>
      </c>
    </row>
    <row r="779" spans="1:18" x14ac:dyDescent="0.3">
      <c r="A779">
        <f t="shared" si="12"/>
        <v>771</v>
      </c>
      <c r="B779" s="195" t="s">
        <v>185</v>
      </c>
      <c r="C779" s="196" t="s">
        <v>347</v>
      </c>
      <c r="D779" s="196" t="s">
        <v>185</v>
      </c>
      <c r="E779" s="201" t="s">
        <v>188</v>
      </c>
      <c r="F779" s="202" t="s">
        <v>413</v>
      </c>
      <c r="G779" s="198">
        <v>155290</v>
      </c>
      <c r="H779" s="198">
        <v>155290</v>
      </c>
      <c r="I779" s="198">
        <v>155290</v>
      </c>
      <c r="J779" s="198">
        <v>51142.66</v>
      </c>
      <c r="K779" s="198">
        <v>51142.66</v>
      </c>
      <c r="L779" s="198">
        <v>24277</v>
      </c>
      <c r="M779" s="198">
        <v>24277</v>
      </c>
      <c r="N779" s="198">
        <v>0</v>
      </c>
      <c r="O779" s="198">
        <v>0</v>
      </c>
      <c r="P779" s="198">
        <v>206432.66</v>
      </c>
      <c r="Q779" s="198">
        <v>206432.66</v>
      </c>
      <c r="R779" s="198">
        <v>179567</v>
      </c>
    </row>
    <row r="780" spans="1:18" x14ac:dyDescent="0.3">
      <c r="A780">
        <f t="shared" si="12"/>
        <v>772</v>
      </c>
      <c r="B780" s="195" t="s">
        <v>185</v>
      </c>
      <c r="C780" s="196" t="s">
        <v>347</v>
      </c>
      <c r="D780" s="196" t="s">
        <v>185</v>
      </c>
      <c r="E780" s="201" t="s">
        <v>197</v>
      </c>
      <c r="F780" s="202" t="s">
        <v>198</v>
      </c>
      <c r="G780" s="198">
        <v>5290</v>
      </c>
      <c r="H780" s="198">
        <v>5290</v>
      </c>
      <c r="I780" s="198">
        <v>5290</v>
      </c>
      <c r="J780" s="198">
        <v>51142.66</v>
      </c>
      <c r="K780" s="198">
        <v>51142.66</v>
      </c>
      <c r="L780" s="198">
        <v>24277</v>
      </c>
      <c r="M780" s="198">
        <v>24277</v>
      </c>
      <c r="N780" s="198">
        <v>0</v>
      </c>
      <c r="O780" s="198">
        <v>0</v>
      </c>
      <c r="P780" s="198">
        <v>56432.66</v>
      </c>
      <c r="Q780" s="198">
        <v>56432.66</v>
      </c>
      <c r="R780" s="198">
        <v>29567</v>
      </c>
    </row>
    <row r="781" spans="1:18" x14ac:dyDescent="0.3">
      <c r="A781">
        <f t="shared" si="12"/>
        <v>773</v>
      </c>
      <c r="B781" s="195" t="s">
        <v>185</v>
      </c>
      <c r="C781" s="196" t="s">
        <v>347</v>
      </c>
      <c r="D781" s="196" t="s">
        <v>185</v>
      </c>
      <c r="E781" s="201" t="s">
        <v>199</v>
      </c>
      <c r="F781" s="202" t="s">
        <v>200</v>
      </c>
      <c r="G781" s="198">
        <v>5290</v>
      </c>
      <c r="H781" s="198">
        <v>5290</v>
      </c>
      <c r="I781" s="198">
        <v>5290</v>
      </c>
      <c r="J781" s="198">
        <v>0</v>
      </c>
      <c r="K781" s="198">
        <v>0</v>
      </c>
      <c r="L781" s="198">
        <v>0</v>
      </c>
      <c r="M781" s="198">
        <v>0</v>
      </c>
      <c r="N781" s="198">
        <v>0</v>
      </c>
      <c r="O781" s="198">
        <v>0</v>
      </c>
      <c r="P781" s="198">
        <v>5290</v>
      </c>
      <c r="Q781" s="198">
        <v>5290</v>
      </c>
      <c r="R781" s="198">
        <v>5290</v>
      </c>
    </row>
    <row r="782" spans="1:18" ht="15.6" x14ac:dyDescent="0.3">
      <c r="A782">
        <f t="shared" si="12"/>
        <v>774</v>
      </c>
      <c r="B782" s="195" t="s">
        <v>185</v>
      </c>
      <c r="C782" s="196" t="s">
        <v>347</v>
      </c>
      <c r="D782" s="196" t="s">
        <v>185</v>
      </c>
      <c r="E782" s="201" t="s">
        <v>217</v>
      </c>
      <c r="F782" s="202" t="s">
        <v>218</v>
      </c>
      <c r="G782" s="198">
        <v>0</v>
      </c>
      <c r="H782" s="198">
        <v>0</v>
      </c>
      <c r="I782" s="198">
        <v>0</v>
      </c>
      <c r="J782" s="198">
        <v>51142.66</v>
      </c>
      <c r="K782" s="198">
        <v>51142.66</v>
      </c>
      <c r="L782" s="198">
        <v>24277</v>
      </c>
      <c r="M782" s="198">
        <v>24277</v>
      </c>
      <c r="N782" s="198">
        <v>0</v>
      </c>
      <c r="O782" s="198">
        <v>0</v>
      </c>
      <c r="P782" s="198">
        <v>51142.66</v>
      </c>
      <c r="Q782" s="198">
        <v>51142.66</v>
      </c>
      <c r="R782" s="198">
        <v>24277</v>
      </c>
    </row>
    <row r="783" spans="1:18" ht="15.6" x14ac:dyDescent="0.3">
      <c r="A783">
        <f t="shared" si="12"/>
        <v>775</v>
      </c>
      <c r="B783" s="195" t="s">
        <v>185</v>
      </c>
      <c r="C783" s="196" t="s">
        <v>347</v>
      </c>
      <c r="D783" s="196" t="s">
        <v>185</v>
      </c>
      <c r="E783" s="201" t="s">
        <v>321</v>
      </c>
      <c r="F783" s="202" t="s">
        <v>322</v>
      </c>
      <c r="G783" s="198">
        <v>0</v>
      </c>
      <c r="H783" s="198">
        <v>0</v>
      </c>
      <c r="I783" s="198">
        <v>0</v>
      </c>
      <c r="J783" s="198">
        <v>51142.66</v>
      </c>
      <c r="K783" s="198">
        <v>51142.66</v>
      </c>
      <c r="L783" s="198">
        <v>24277</v>
      </c>
      <c r="M783" s="198">
        <v>24277</v>
      </c>
      <c r="N783" s="198">
        <v>0</v>
      </c>
      <c r="O783" s="198">
        <v>0</v>
      </c>
      <c r="P783" s="198">
        <v>51142.66</v>
      </c>
      <c r="Q783" s="198">
        <v>51142.66</v>
      </c>
      <c r="R783" s="198">
        <v>24277</v>
      </c>
    </row>
    <row r="784" spans="1:18" x14ac:dyDescent="0.3">
      <c r="A784">
        <f t="shared" si="12"/>
        <v>776</v>
      </c>
      <c r="B784" s="195" t="s">
        <v>185</v>
      </c>
      <c r="C784" s="196" t="s">
        <v>347</v>
      </c>
      <c r="D784" s="196" t="s">
        <v>185</v>
      </c>
      <c r="E784" s="201" t="s">
        <v>256</v>
      </c>
      <c r="F784" s="202" t="s">
        <v>257</v>
      </c>
      <c r="G784" s="198">
        <v>150000</v>
      </c>
      <c r="H784" s="198">
        <v>150000</v>
      </c>
      <c r="I784" s="198">
        <v>150000</v>
      </c>
      <c r="J784" s="198">
        <v>0</v>
      </c>
      <c r="K784" s="198">
        <v>0</v>
      </c>
      <c r="L784" s="198">
        <v>0</v>
      </c>
      <c r="M784" s="198">
        <v>0</v>
      </c>
      <c r="N784" s="198">
        <v>0</v>
      </c>
      <c r="O784" s="198">
        <v>0</v>
      </c>
      <c r="P784" s="198">
        <v>150000</v>
      </c>
      <c r="Q784" s="198">
        <v>150000</v>
      </c>
      <c r="R784" s="198">
        <v>150000</v>
      </c>
    </row>
    <row r="785" spans="1:18" ht="15.6" x14ac:dyDescent="0.3">
      <c r="A785">
        <f t="shared" si="12"/>
        <v>777</v>
      </c>
      <c r="B785" s="195" t="s">
        <v>185</v>
      </c>
      <c r="C785" s="196" t="s">
        <v>347</v>
      </c>
      <c r="D785" s="196" t="s">
        <v>185</v>
      </c>
      <c r="E785" s="196" t="s">
        <v>258</v>
      </c>
      <c r="F785" s="200" t="s">
        <v>259</v>
      </c>
      <c r="G785" s="198">
        <v>150000</v>
      </c>
      <c r="H785" s="198">
        <v>150000</v>
      </c>
      <c r="I785" s="198">
        <v>150000</v>
      </c>
      <c r="J785" s="198">
        <v>0</v>
      </c>
      <c r="K785" s="198">
        <v>0</v>
      </c>
      <c r="L785" s="198">
        <v>0</v>
      </c>
      <c r="M785" s="198">
        <v>0</v>
      </c>
      <c r="N785" s="198">
        <v>0</v>
      </c>
      <c r="O785" s="198">
        <v>0</v>
      </c>
      <c r="P785" s="198">
        <v>150000</v>
      </c>
      <c r="Q785" s="198">
        <v>150000</v>
      </c>
      <c r="R785" s="198">
        <v>150000</v>
      </c>
    </row>
    <row r="786" spans="1:18" x14ac:dyDescent="0.3">
      <c r="A786">
        <f t="shared" si="12"/>
        <v>778</v>
      </c>
      <c r="B786" s="195" t="s">
        <v>185</v>
      </c>
      <c r="C786" s="196" t="s">
        <v>347</v>
      </c>
      <c r="D786" s="196" t="s">
        <v>185</v>
      </c>
      <c r="E786" s="201" t="s">
        <v>348</v>
      </c>
      <c r="F786" s="202" t="s">
        <v>349</v>
      </c>
      <c r="G786" s="198">
        <v>152240</v>
      </c>
      <c r="H786" s="198">
        <v>0</v>
      </c>
      <c r="I786" s="198">
        <v>0</v>
      </c>
      <c r="J786" s="198">
        <v>0</v>
      </c>
      <c r="K786" s="198">
        <v>0</v>
      </c>
      <c r="L786" s="198">
        <v>0</v>
      </c>
      <c r="M786" s="198">
        <v>0</v>
      </c>
      <c r="N786" s="198">
        <v>0</v>
      </c>
      <c r="O786" s="198">
        <v>0</v>
      </c>
      <c r="P786" s="198">
        <v>152240</v>
      </c>
      <c r="Q786" s="198">
        <v>0</v>
      </c>
      <c r="R786" s="198">
        <v>0</v>
      </c>
    </row>
    <row r="787" spans="1:18" ht="15.6" x14ac:dyDescent="0.3">
      <c r="A787">
        <f t="shared" si="12"/>
        <v>779</v>
      </c>
      <c r="B787" s="195" t="s">
        <v>185</v>
      </c>
      <c r="C787" s="196" t="s">
        <v>350</v>
      </c>
      <c r="D787" s="196" t="s">
        <v>185</v>
      </c>
      <c r="E787" s="201" t="s">
        <v>187</v>
      </c>
      <c r="F787" s="202" t="s">
        <v>351</v>
      </c>
      <c r="G787" s="198">
        <v>155290</v>
      </c>
      <c r="H787" s="198">
        <v>155290</v>
      </c>
      <c r="I787" s="198">
        <v>155290</v>
      </c>
      <c r="J787" s="198">
        <v>0</v>
      </c>
      <c r="K787" s="198">
        <v>0</v>
      </c>
      <c r="L787" s="198">
        <v>0</v>
      </c>
      <c r="M787" s="198">
        <v>0</v>
      </c>
      <c r="N787" s="198">
        <v>0</v>
      </c>
      <c r="O787" s="198">
        <v>0</v>
      </c>
      <c r="P787" s="198">
        <v>155290</v>
      </c>
      <c r="Q787" s="198">
        <v>155290</v>
      </c>
      <c r="R787" s="198">
        <v>155290</v>
      </c>
    </row>
    <row r="788" spans="1:18" x14ac:dyDescent="0.3">
      <c r="A788">
        <f t="shared" si="12"/>
        <v>780</v>
      </c>
      <c r="B788" s="195" t="s">
        <v>185</v>
      </c>
      <c r="C788" s="196" t="s">
        <v>350</v>
      </c>
      <c r="D788" s="196" t="s">
        <v>185</v>
      </c>
      <c r="E788" s="196" t="s">
        <v>188</v>
      </c>
      <c r="F788" s="200" t="s">
        <v>413</v>
      </c>
      <c r="G788" s="198">
        <v>155290</v>
      </c>
      <c r="H788" s="198">
        <v>155290</v>
      </c>
      <c r="I788" s="198">
        <v>155290</v>
      </c>
      <c r="J788" s="198">
        <v>0</v>
      </c>
      <c r="K788" s="198">
        <v>0</v>
      </c>
      <c r="L788" s="198">
        <v>0</v>
      </c>
      <c r="M788" s="198">
        <v>0</v>
      </c>
      <c r="N788" s="198">
        <v>0</v>
      </c>
      <c r="O788" s="198">
        <v>0</v>
      </c>
      <c r="P788" s="198">
        <v>155290</v>
      </c>
      <c r="Q788" s="198">
        <v>155290</v>
      </c>
      <c r="R788" s="198">
        <v>155290</v>
      </c>
    </row>
    <row r="789" spans="1:18" x14ac:dyDescent="0.3">
      <c r="A789">
        <f t="shared" si="12"/>
        <v>781</v>
      </c>
      <c r="B789" s="195" t="s">
        <v>185</v>
      </c>
      <c r="C789" s="196" t="s">
        <v>350</v>
      </c>
      <c r="D789" s="196" t="s">
        <v>185</v>
      </c>
      <c r="E789" s="201" t="s">
        <v>197</v>
      </c>
      <c r="F789" s="202" t="s">
        <v>198</v>
      </c>
      <c r="G789" s="198">
        <v>5290</v>
      </c>
      <c r="H789" s="198">
        <v>5290</v>
      </c>
      <c r="I789" s="198">
        <v>5290</v>
      </c>
      <c r="J789" s="198">
        <v>0</v>
      </c>
      <c r="K789" s="198">
        <v>0</v>
      </c>
      <c r="L789" s="198">
        <v>0</v>
      </c>
      <c r="M789" s="198">
        <v>0</v>
      </c>
      <c r="N789" s="198">
        <v>0</v>
      </c>
      <c r="O789" s="198">
        <v>0</v>
      </c>
      <c r="P789" s="198">
        <v>5290</v>
      </c>
      <c r="Q789" s="198">
        <v>5290</v>
      </c>
      <c r="R789" s="198">
        <v>5290</v>
      </c>
    </row>
    <row r="790" spans="1:18" x14ac:dyDescent="0.3">
      <c r="A790">
        <f t="shared" si="12"/>
        <v>782</v>
      </c>
      <c r="B790" s="195" t="s">
        <v>185</v>
      </c>
      <c r="C790" s="196" t="s">
        <v>350</v>
      </c>
      <c r="D790" s="196" t="s">
        <v>185</v>
      </c>
      <c r="E790" s="196" t="s">
        <v>199</v>
      </c>
      <c r="F790" s="200" t="s">
        <v>200</v>
      </c>
      <c r="G790" s="198">
        <v>5290</v>
      </c>
      <c r="H790" s="198">
        <v>5290</v>
      </c>
      <c r="I790" s="198">
        <v>5290</v>
      </c>
      <c r="J790" s="198">
        <v>0</v>
      </c>
      <c r="K790" s="198">
        <v>0</v>
      </c>
      <c r="L790" s="198">
        <v>0</v>
      </c>
      <c r="M790" s="198">
        <v>0</v>
      </c>
      <c r="N790" s="198">
        <v>0</v>
      </c>
      <c r="O790" s="198">
        <v>0</v>
      </c>
      <c r="P790" s="198">
        <v>5290</v>
      </c>
      <c r="Q790" s="198">
        <v>5290</v>
      </c>
      <c r="R790" s="198">
        <v>5290</v>
      </c>
    </row>
    <row r="791" spans="1:18" x14ac:dyDescent="0.3">
      <c r="A791">
        <f t="shared" si="12"/>
        <v>783</v>
      </c>
      <c r="B791" s="195" t="s">
        <v>185</v>
      </c>
      <c r="C791" s="196" t="s">
        <v>350</v>
      </c>
      <c r="D791" s="196" t="s">
        <v>185</v>
      </c>
      <c r="E791" s="196" t="s">
        <v>256</v>
      </c>
      <c r="F791" s="199" t="s">
        <v>257</v>
      </c>
      <c r="G791" s="198">
        <v>150000</v>
      </c>
      <c r="H791" s="198">
        <v>150000</v>
      </c>
      <c r="I791" s="198">
        <v>150000</v>
      </c>
      <c r="J791" s="198">
        <v>0</v>
      </c>
      <c r="K791" s="198">
        <v>0</v>
      </c>
      <c r="L791" s="198">
        <v>0</v>
      </c>
      <c r="M791" s="198">
        <v>0</v>
      </c>
      <c r="N791" s="198">
        <v>0</v>
      </c>
      <c r="O791" s="198">
        <v>0</v>
      </c>
      <c r="P791" s="198">
        <v>150000</v>
      </c>
      <c r="Q791" s="198">
        <v>150000</v>
      </c>
      <c r="R791" s="198">
        <v>150000</v>
      </c>
    </row>
    <row r="792" spans="1:18" ht="15.6" x14ac:dyDescent="0.3">
      <c r="A792">
        <f t="shared" si="12"/>
        <v>784</v>
      </c>
      <c r="B792" s="195" t="s">
        <v>185</v>
      </c>
      <c r="C792" s="196" t="s">
        <v>350</v>
      </c>
      <c r="D792" s="196" t="s">
        <v>185</v>
      </c>
      <c r="E792" s="196" t="s">
        <v>258</v>
      </c>
      <c r="F792" s="200" t="s">
        <v>259</v>
      </c>
      <c r="G792" s="198">
        <v>150000</v>
      </c>
      <c r="H792" s="198">
        <v>150000</v>
      </c>
      <c r="I792" s="198">
        <v>150000</v>
      </c>
      <c r="J792" s="198">
        <v>0</v>
      </c>
      <c r="K792" s="198">
        <v>0</v>
      </c>
      <c r="L792" s="198">
        <v>0</v>
      </c>
      <c r="M792" s="198">
        <v>0</v>
      </c>
      <c r="N792" s="198">
        <v>0</v>
      </c>
      <c r="O792" s="198">
        <v>0</v>
      </c>
      <c r="P792" s="198">
        <v>150000</v>
      </c>
      <c r="Q792" s="198">
        <v>150000</v>
      </c>
      <c r="R792" s="198">
        <v>150000</v>
      </c>
    </row>
    <row r="793" spans="1:18" ht="15.6" x14ac:dyDescent="0.3">
      <c r="A793">
        <f t="shared" si="12"/>
        <v>785</v>
      </c>
      <c r="B793" s="195" t="s">
        <v>352</v>
      </c>
      <c r="C793" s="196" t="s">
        <v>353</v>
      </c>
      <c r="D793" s="196" t="s">
        <v>185</v>
      </c>
      <c r="E793" s="201" t="s">
        <v>187</v>
      </c>
      <c r="F793" s="202" t="s">
        <v>58</v>
      </c>
      <c r="G793" s="198">
        <v>155290</v>
      </c>
      <c r="H793" s="198">
        <v>155290</v>
      </c>
      <c r="I793" s="198">
        <v>155290</v>
      </c>
      <c r="J793" s="198">
        <v>0</v>
      </c>
      <c r="K793" s="198">
        <v>0</v>
      </c>
      <c r="L793" s="198">
        <v>0</v>
      </c>
      <c r="M793" s="198">
        <v>0</v>
      </c>
      <c r="N793" s="198">
        <v>0</v>
      </c>
      <c r="O793" s="198">
        <v>0</v>
      </c>
      <c r="P793" s="198">
        <v>155290</v>
      </c>
      <c r="Q793" s="198">
        <v>155290</v>
      </c>
      <c r="R793" s="198">
        <v>155290</v>
      </c>
    </row>
    <row r="794" spans="1:18" x14ac:dyDescent="0.3">
      <c r="A794">
        <f t="shared" si="12"/>
        <v>786</v>
      </c>
      <c r="B794" s="195" t="s">
        <v>352</v>
      </c>
      <c r="C794" s="196" t="s">
        <v>353</v>
      </c>
      <c r="D794" s="196" t="s">
        <v>185</v>
      </c>
      <c r="E794" s="201" t="s">
        <v>188</v>
      </c>
      <c r="F794" s="202" t="s">
        <v>413</v>
      </c>
      <c r="G794" s="198">
        <v>155290</v>
      </c>
      <c r="H794" s="198">
        <v>155290</v>
      </c>
      <c r="I794" s="198">
        <v>155290</v>
      </c>
      <c r="J794" s="198">
        <v>0</v>
      </c>
      <c r="K794" s="198">
        <v>0</v>
      </c>
      <c r="L794" s="198">
        <v>0</v>
      </c>
      <c r="M794" s="198">
        <v>0</v>
      </c>
      <c r="N794" s="198">
        <v>0</v>
      </c>
      <c r="O794" s="198">
        <v>0</v>
      </c>
      <c r="P794" s="198">
        <v>155290</v>
      </c>
      <c r="Q794" s="198">
        <v>155290</v>
      </c>
      <c r="R794" s="198">
        <v>155290</v>
      </c>
    </row>
    <row r="795" spans="1:18" x14ac:dyDescent="0.3">
      <c r="A795">
        <f t="shared" si="12"/>
        <v>787</v>
      </c>
      <c r="B795" s="195" t="s">
        <v>352</v>
      </c>
      <c r="C795" s="196" t="s">
        <v>353</v>
      </c>
      <c r="D795" s="196" t="s">
        <v>185</v>
      </c>
      <c r="E795" s="201" t="s">
        <v>197</v>
      </c>
      <c r="F795" s="202" t="s">
        <v>198</v>
      </c>
      <c r="G795" s="198">
        <v>5290</v>
      </c>
      <c r="H795" s="198">
        <v>5290</v>
      </c>
      <c r="I795" s="198">
        <v>5290</v>
      </c>
      <c r="J795" s="198">
        <v>0</v>
      </c>
      <c r="K795" s="198">
        <v>0</v>
      </c>
      <c r="L795" s="198">
        <v>0</v>
      </c>
      <c r="M795" s="198">
        <v>0</v>
      </c>
      <c r="N795" s="198">
        <v>0</v>
      </c>
      <c r="O795" s="198">
        <v>0</v>
      </c>
      <c r="P795" s="198">
        <v>5290</v>
      </c>
      <c r="Q795" s="198">
        <v>5290</v>
      </c>
      <c r="R795" s="198">
        <v>5290</v>
      </c>
    </row>
    <row r="796" spans="1:18" x14ac:dyDescent="0.3">
      <c r="A796">
        <f t="shared" si="12"/>
        <v>788</v>
      </c>
      <c r="B796" s="195" t="s">
        <v>352</v>
      </c>
      <c r="C796" s="196" t="s">
        <v>353</v>
      </c>
      <c r="D796" s="196" t="s">
        <v>185</v>
      </c>
      <c r="E796" s="201" t="s">
        <v>199</v>
      </c>
      <c r="F796" s="202" t="s">
        <v>200</v>
      </c>
      <c r="G796" s="198">
        <v>5290</v>
      </c>
      <c r="H796" s="198">
        <v>5290</v>
      </c>
      <c r="I796" s="198">
        <v>5290</v>
      </c>
      <c r="J796" s="198">
        <v>0</v>
      </c>
      <c r="K796" s="198">
        <v>0</v>
      </c>
      <c r="L796" s="198">
        <v>0</v>
      </c>
      <c r="M796" s="198">
        <v>0</v>
      </c>
      <c r="N796" s="198">
        <v>0</v>
      </c>
      <c r="O796" s="198">
        <v>0</v>
      </c>
      <c r="P796" s="198">
        <v>5290</v>
      </c>
      <c r="Q796" s="198">
        <v>5290</v>
      </c>
      <c r="R796" s="198">
        <v>5290</v>
      </c>
    </row>
    <row r="797" spans="1:18" x14ac:dyDescent="0.3">
      <c r="A797">
        <f t="shared" si="12"/>
        <v>789</v>
      </c>
      <c r="B797" s="195" t="s">
        <v>352</v>
      </c>
      <c r="C797" s="196" t="s">
        <v>353</v>
      </c>
      <c r="D797" s="196" t="s">
        <v>185</v>
      </c>
      <c r="E797" s="201" t="s">
        <v>256</v>
      </c>
      <c r="F797" s="202" t="s">
        <v>257</v>
      </c>
      <c r="G797" s="198">
        <v>150000</v>
      </c>
      <c r="H797" s="198">
        <v>150000</v>
      </c>
      <c r="I797" s="198">
        <v>150000</v>
      </c>
      <c r="J797" s="198">
        <v>0</v>
      </c>
      <c r="K797" s="198">
        <v>0</v>
      </c>
      <c r="L797" s="198">
        <v>0</v>
      </c>
      <c r="M797" s="198">
        <v>0</v>
      </c>
      <c r="N797" s="198">
        <v>0</v>
      </c>
      <c r="O797" s="198">
        <v>0</v>
      </c>
      <c r="P797" s="198">
        <v>150000</v>
      </c>
      <c r="Q797" s="198">
        <v>150000</v>
      </c>
      <c r="R797" s="198">
        <v>150000</v>
      </c>
    </row>
    <row r="798" spans="1:18" ht="15.6" x14ac:dyDescent="0.3">
      <c r="A798">
        <f t="shared" si="12"/>
        <v>790</v>
      </c>
      <c r="B798" s="195" t="s">
        <v>352</v>
      </c>
      <c r="C798" s="196" t="s">
        <v>353</v>
      </c>
      <c r="D798" s="196" t="s">
        <v>185</v>
      </c>
      <c r="E798" s="196" t="s">
        <v>258</v>
      </c>
      <c r="F798" s="200" t="s">
        <v>259</v>
      </c>
      <c r="G798" s="198">
        <v>150000</v>
      </c>
      <c r="H798" s="198">
        <v>150000</v>
      </c>
      <c r="I798" s="198">
        <v>150000</v>
      </c>
      <c r="J798" s="198">
        <v>0</v>
      </c>
      <c r="K798" s="198">
        <v>0</v>
      </c>
      <c r="L798" s="198">
        <v>0</v>
      </c>
      <c r="M798" s="198">
        <v>0</v>
      </c>
      <c r="N798" s="198">
        <v>0</v>
      </c>
      <c r="O798" s="198">
        <v>0</v>
      </c>
      <c r="P798" s="198">
        <v>150000</v>
      </c>
      <c r="Q798" s="198">
        <v>150000</v>
      </c>
      <c r="R798" s="198">
        <v>150000</v>
      </c>
    </row>
    <row r="799" spans="1:18" x14ac:dyDescent="0.3">
      <c r="A799">
        <f t="shared" si="12"/>
        <v>791</v>
      </c>
      <c r="B799" s="195" t="s">
        <v>185</v>
      </c>
      <c r="C799" s="196" t="s">
        <v>354</v>
      </c>
      <c r="D799" s="196" t="s">
        <v>185</v>
      </c>
      <c r="E799" s="201" t="s">
        <v>187</v>
      </c>
      <c r="F799" s="202" t="s">
        <v>355</v>
      </c>
      <c r="G799" s="198">
        <v>0</v>
      </c>
      <c r="H799" s="198">
        <v>0</v>
      </c>
      <c r="I799" s="198">
        <v>0</v>
      </c>
      <c r="J799" s="198">
        <v>51142.66</v>
      </c>
      <c r="K799" s="198">
        <v>51142.66</v>
      </c>
      <c r="L799" s="198">
        <v>24277</v>
      </c>
      <c r="M799" s="198">
        <v>24277</v>
      </c>
      <c r="N799" s="198">
        <v>0</v>
      </c>
      <c r="O799" s="198">
        <v>0</v>
      </c>
      <c r="P799" s="198">
        <v>51142.66</v>
      </c>
      <c r="Q799" s="198">
        <v>51142.66</v>
      </c>
      <c r="R799" s="198">
        <v>24277</v>
      </c>
    </row>
    <row r="800" spans="1:18" x14ac:dyDescent="0.3">
      <c r="A800">
        <f t="shared" si="12"/>
        <v>792</v>
      </c>
      <c r="B800" s="195" t="s">
        <v>185</v>
      </c>
      <c r="C800" s="196" t="s">
        <v>354</v>
      </c>
      <c r="D800" s="196" t="s">
        <v>185</v>
      </c>
      <c r="E800" s="196" t="s">
        <v>188</v>
      </c>
      <c r="F800" s="199" t="s">
        <v>413</v>
      </c>
      <c r="G800" s="198">
        <v>0</v>
      </c>
      <c r="H800" s="198">
        <v>0</v>
      </c>
      <c r="I800" s="198">
        <v>0</v>
      </c>
      <c r="J800" s="198">
        <v>51142.66</v>
      </c>
      <c r="K800" s="198">
        <v>51142.66</v>
      </c>
      <c r="L800" s="198">
        <v>24277</v>
      </c>
      <c r="M800" s="198">
        <v>24277</v>
      </c>
      <c r="N800" s="198">
        <v>0</v>
      </c>
      <c r="O800" s="198">
        <v>0</v>
      </c>
      <c r="P800" s="198">
        <v>51142.66</v>
      </c>
      <c r="Q800" s="198">
        <v>51142.66</v>
      </c>
      <c r="R800" s="198">
        <v>24277</v>
      </c>
    </row>
    <row r="801" spans="1:18" x14ac:dyDescent="0.3">
      <c r="A801">
        <f t="shared" si="12"/>
        <v>793</v>
      </c>
      <c r="B801" s="195" t="s">
        <v>185</v>
      </c>
      <c r="C801" s="196" t="s">
        <v>354</v>
      </c>
      <c r="D801" s="196" t="s">
        <v>185</v>
      </c>
      <c r="E801" s="196" t="s">
        <v>197</v>
      </c>
      <c r="F801" s="197" t="s">
        <v>198</v>
      </c>
      <c r="G801" s="198">
        <v>0</v>
      </c>
      <c r="H801" s="198">
        <v>0</v>
      </c>
      <c r="I801" s="198">
        <v>0</v>
      </c>
      <c r="J801" s="198">
        <v>51142.66</v>
      </c>
      <c r="K801" s="198">
        <v>51142.66</v>
      </c>
      <c r="L801" s="198">
        <v>24277</v>
      </c>
      <c r="M801" s="198">
        <v>24277</v>
      </c>
      <c r="N801" s="198">
        <v>0</v>
      </c>
      <c r="O801" s="198">
        <v>0</v>
      </c>
      <c r="P801" s="198">
        <v>51142.66</v>
      </c>
      <c r="Q801" s="198">
        <v>51142.66</v>
      </c>
      <c r="R801" s="198">
        <v>24277</v>
      </c>
    </row>
    <row r="802" spans="1:18" ht="15.6" x14ac:dyDescent="0.3">
      <c r="A802">
        <f t="shared" si="12"/>
        <v>794</v>
      </c>
      <c r="B802" s="195" t="s">
        <v>185</v>
      </c>
      <c r="C802" s="196" t="s">
        <v>354</v>
      </c>
      <c r="D802" s="196" t="s">
        <v>185</v>
      </c>
      <c r="E802" s="196" t="s">
        <v>217</v>
      </c>
      <c r="F802" s="199" t="s">
        <v>218</v>
      </c>
      <c r="G802" s="198">
        <v>0</v>
      </c>
      <c r="H802" s="198">
        <v>0</v>
      </c>
      <c r="I802" s="198">
        <v>0</v>
      </c>
      <c r="J802" s="198">
        <v>51142.66</v>
      </c>
      <c r="K802" s="198">
        <v>51142.66</v>
      </c>
      <c r="L802" s="198">
        <v>24277</v>
      </c>
      <c r="M802" s="198">
        <v>24277</v>
      </c>
      <c r="N802" s="198">
        <v>0</v>
      </c>
      <c r="O802" s="198">
        <v>0</v>
      </c>
      <c r="P802" s="198">
        <v>51142.66</v>
      </c>
      <c r="Q802" s="198">
        <v>51142.66</v>
      </c>
      <c r="R802" s="198">
        <v>24277</v>
      </c>
    </row>
    <row r="803" spans="1:18" ht="15.6" x14ac:dyDescent="0.3">
      <c r="A803">
        <f t="shared" si="12"/>
        <v>795</v>
      </c>
      <c r="B803" s="195" t="s">
        <v>185</v>
      </c>
      <c r="C803" s="196" t="s">
        <v>354</v>
      </c>
      <c r="D803" s="196" t="s">
        <v>185</v>
      </c>
      <c r="E803" s="196" t="s">
        <v>321</v>
      </c>
      <c r="F803" s="200" t="s">
        <v>322</v>
      </c>
      <c r="G803" s="198">
        <v>0</v>
      </c>
      <c r="H803" s="198">
        <v>0</v>
      </c>
      <c r="I803" s="198">
        <v>0</v>
      </c>
      <c r="J803" s="198">
        <v>51142.66</v>
      </c>
      <c r="K803" s="198">
        <v>51142.66</v>
      </c>
      <c r="L803" s="198">
        <v>24277</v>
      </c>
      <c r="M803" s="198">
        <v>24277</v>
      </c>
      <c r="N803" s="198">
        <v>0</v>
      </c>
      <c r="O803" s="198">
        <v>0</v>
      </c>
      <c r="P803" s="198">
        <v>51142.66</v>
      </c>
      <c r="Q803" s="198">
        <v>51142.66</v>
      </c>
      <c r="R803" s="198">
        <v>24277</v>
      </c>
    </row>
    <row r="804" spans="1:18" x14ac:dyDescent="0.3">
      <c r="A804">
        <f t="shared" si="12"/>
        <v>796</v>
      </c>
      <c r="B804" s="195" t="s">
        <v>356</v>
      </c>
      <c r="C804" s="196" t="s">
        <v>357</v>
      </c>
      <c r="D804" s="196" t="s">
        <v>185</v>
      </c>
      <c r="E804" s="201" t="s">
        <v>187</v>
      </c>
      <c r="F804" s="202" t="s">
        <v>103</v>
      </c>
      <c r="G804" s="198">
        <v>0</v>
      </c>
      <c r="H804" s="198">
        <v>0</v>
      </c>
      <c r="I804" s="198">
        <v>0</v>
      </c>
      <c r="J804" s="198">
        <v>51142.66</v>
      </c>
      <c r="K804" s="198">
        <v>51142.66</v>
      </c>
      <c r="L804" s="198">
        <v>24277</v>
      </c>
      <c r="M804" s="198">
        <v>24277</v>
      </c>
      <c r="N804" s="198">
        <v>0</v>
      </c>
      <c r="O804" s="198">
        <v>0</v>
      </c>
      <c r="P804" s="198">
        <v>51142.66</v>
      </c>
      <c r="Q804" s="198">
        <v>51142.66</v>
      </c>
      <c r="R804" s="198">
        <v>24277</v>
      </c>
    </row>
    <row r="805" spans="1:18" x14ac:dyDescent="0.3">
      <c r="A805">
        <f t="shared" si="12"/>
        <v>797</v>
      </c>
      <c r="B805" s="195" t="s">
        <v>356</v>
      </c>
      <c r="C805" s="196" t="s">
        <v>357</v>
      </c>
      <c r="D805" s="196" t="s">
        <v>185</v>
      </c>
      <c r="E805" s="196" t="s">
        <v>188</v>
      </c>
      <c r="F805" s="199" t="s">
        <v>413</v>
      </c>
      <c r="G805" s="198">
        <v>0</v>
      </c>
      <c r="H805" s="198">
        <v>0</v>
      </c>
      <c r="I805" s="198">
        <v>0</v>
      </c>
      <c r="J805" s="198">
        <v>51142.66</v>
      </c>
      <c r="K805" s="198">
        <v>51142.66</v>
      </c>
      <c r="L805" s="198">
        <v>24277</v>
      </c>
      <c r="M805" s="198">
        <v>24277</v>
      </c>
      <c r="N805" s="198">
        <v>0</v>
      </c>
      <c r="O805" s="198">
        <v>0</v>
      </c>
      <c r="P805" s="198">
        <v>51142.66</v>
      </c>
      <c r="Q805" s="198">
        <v>51142.66</v>
      </c>
      <c r="R805" s="198">
        <v>24277</v>
      </c>
    </row>
    <row r="806" spans="1:18" x14ac:dyDescent="0.3">
      <c r="A806">
        <f t="shared" si="12"/>
        <v>798</v>
      </c>
      <c r="B806" s="195" t="s">
        <v>356</v>
      </c>
      <c r="C806" s="196" t="s">
        <v>357</v>
      </c>
      <c r="D806" s="196" t="s">
        <v>185</v>
      </c>
      <c r="E806" s="196" t="s">
        <v>197</v>
      </c>
      <c r="F806" s="200" t="s">
        <v>198</v>
      </c>
      <c r="G806" s="198">
        <v>0</v>
      </c>
      <c r="H806" s="198">
        <v>0</v>
      </c>
      <c r="I806" s="198">
        <v>0</v>
      </c>
      <c r="J806" s="198">
        <v>51142.66</v>
      </c>
      <c r="K806" s="198">
        <v>51142.66</v>
      </c>
      <c r="L806" s="198">
        <v>24277</v>
      </c>
      <c r="M806" s="198">
        <v>24277</v>
      </c>
      <c r="N806" s="198">
        <v>0</v>
      </c>
      <c r="O806" s="198">
        <v>0</v>
      </c>
      <c r="P806" s="198">
        <v>51142.66</v>
      </c>
      <c r="Q806" s="198">
        <v>51142.66</v>
      </c>
      <c r="R806" s="198">
        <v>24277</v>
      </c>
    </row>
    <row r="807" spans="1:18" ht="15.6" x14ac:dyDescent="0.3">
      <c r="A807">
        <f t="shared" si="12"/>
        <v>799</v>
      </c>
      <c r="B807" s="195" t="s">
        <v>356</v>
      </c>
      <c r="C807" s="196" t="s">
        <v>357</v>
      </c>
      <c r="D807" s="196" t="s">
        <v>185</v>
      </c>
      <c r="E807" s="201" t="s">
        <v>217</v>
      </c>
      <c r="F807" s="202" t="s">
        <v>218</v>
      </c>
      <c r="G807" s="198">
        <v>0</v>
      </c>
      <c r="H807" s="198">
        <v>0</v>
      </c>
      <c r="I807" s="198">
        <v>0</v>
      </c>
      <c r="J807" s="198">
        <v>51142.66</v>
      </c>
      <c r="K807" s="198">
        <v>51142.66</v>
      </c>
      <c r="L807" s="198">
        <v>24277</v>
      </c>
      <c r="M807" s="198">
        <v>24277</v>
      </c>
      <c r="N807" s="198">
        <v>0</v>
      </c>
      <c r="O807" s="198">
        <v>0</v>
      </c>
      <c r="P807" s="198">
        <v>51142.66</v>
      </c>
      <c r="Q807" s="198">
        <v>51142.66</v>
      </c>
      <c r="R807" s="198">
        <v>24277</v>
      </c>
    </row>
    <row r="808" spans="1:18" ht="15.6" x14ac:dyDescent="0.3">
      <c r="A808">
        <f t="shared" si="12"/>
        <v>800</v>
      </c>
      <c r="B808" s="195" t="s">
        <v>356</v>
      </c>
      <c r="C808" s="196" t="s">
        <v>357</v>
      </c>
      <c r="D808" s="196" t="s">
        <v>185</v>
      </c>
      <c r="E808" s="196" t="s">
        <v>321</v>
      </c>
      <c r="F808" s="197" t="s">
        <v>322</v>
      </c>
      <c r="G808" s="198">
        <v>0</v>
      </c>
      <c r="H808" s="198">
        <v>0</v>
      </c>
      <c r="I808" s="198">
        <v>0</v>
      </c>
      <c r="J808" s="198">
        <v>51142.66</v>
      </c>
      <c r="K808" s="198">
        <v>51142.66</v>
      </c>
      <c r="L808" s="198">
        <v>24277</v>
      </c>
      <c r="M808" s="198">
        <v>24277</v>
      </c>
      <c r="N808" s="198">
        <v>0</v>
      </c>
      <c r="O808" s="198">
        <v>0</v>
      </c>
      <c r="P808" s="198">
        <v>51142.66</v>
      </c>
      <c r="Q808" s="198">
        <v>51142.66</v>
      </c>
      <c r="R808" s="198">
        <v>24277</v>
      </c>
    </row>
    <row r="809" spans="1:18" x14ac:dyDescent="0.3">
      <c r="A809">
        <f t="shared" si="12"/>
        <v>801</v>
      </c>
      <c r="B809" s="195" t="s">
        <v>238</v>
      </c>
      <c r="C809" s="196" t="s">
        <v>358</v>
      </c>
      <c r="D809" s="196" t="s">
        <v>185</v>
      </c>
      <c r="E809" s="196" t="s">
        <v>187</v>
      </c>
      <c r="F809" s="199" t="s">
        <v>59</v>
      </c>
      <c r="G809" s="198">
        <v>152240</v>
      </c>
      <c r="H809" s="198">
        <v>0</v>
      </c>
      <c r="I809" s="198">
        <v>0</v>
      </c>
      <c r="J809" s="198">
        <v>0</v>
      </c>
      <c r="K809" s="198">
        <v>0</v>
      </c>
      <c r="L809" s="198">
        <v>0</v>
      </c>
      <c r="M809" s="198">
        <v>0</v>
      </c>
      <c r="N809" s="198">
        <v>0</v>
      </c>
      <c r="O809" s="198">
        <v>0</v>
      </c>
      <c r="P809" s="198">
        <v>152240</v>
      </c>
      <c r="Q809" s="198">
        <v>0</v>
      </c>
      <c r="R809" s="198">
        <v>0</v>
      </c>
    </row>
    <row r="810" spans="1:18" x14ac:dyDescent="0.3">
      <c r="A810">
        <f t="shared" si="12"/>
        <v>802</v>
      </c>
      <c r="B810" s="195" t="s">
        <v>238</v>
      </c>
      <c r="C810" s="196" t="s">
        <v>358</v>
      </c>
      <c r="D810" s="196" t="s">
        <v>185</v>
      </c>
      <c r="E810" s="196" t="s">
        <v>348</v>
      </c>
      <c r="F810" s="200" t="s">
        <v>349</v>
      </c>
      <c r="G810" s="198">
        <v>152240</v>
      </c>
      <c r="H810" s="198">
        <v>0</v>
      </c>
      <c r="I810" s="198">
        <v>0</v>
      </c>
      <c r="J810" s="198">
        <v>0</v>
      </c>
      <c r="K810" s="198">
        <v>0</v>
      </c>
      <c r="L810" s="198">
        <v>0</v>
      </c>
      <c r="M810" s="198">
        <v>0</v>
      </c>
      <c r="N810" s="198">
        <v>0</v>
      </c>
      <c r="O810" s="198">
        <v>0</v>
      </c>
      <c r="P810" s="198">
        <v>152240</v>
      </c>
      <c r="Q810" s="198">
        <v>0</v>
      </c>
      <c r="R810" s="198">
        <v>0</v>
      </c>
    </row>
    <row r="811" spans="1:18" ht="15.6" x14ac:dyDescent="0.3">
      <c r="A811">
        <f t="shared" si="12"/>
        <v>803</v>
      </c>
      <c r="B811" s="195" t="s">
        <v>185</v>
      </c>
      <c r="C811" s="196" t="s">
        <v>359</v>
      </c>
      <c r="D811" s="196" t="s">
        <v>185</v>
      </c>
      <c r="E811" s="201" t="s">
        <v>187</v>
      </c>
      <c r="F811" s="202" t="s">
        <v>360</v>
      </c>
      <c r="G811" s="198">
        <v>182426849.61000001</v>
      </c>
      <c r="H811" s="198">
        <v>182274609.61000001</v>
      </c>
      <c r="I811" s="198">
        <v>172283656.59999999</v>
      </c>
      <c r="J811" s="198">
        <v>14824769.66</v>
      </c>
      <c r="K811" s="198">
        <v>15720549.140000001</v>
      </c>
      <c r="L811" s="198">
        <v>14781149.119999999</v>
      </c>
      <c r="M811" s="198">
        <v>12567182.49</v>
      </c>
      <c r="N811" s="198">
        <v>1087102.94</v>
      </c>
      <c r="O811" s="198">
        <v>1126863.69</v>
      </c>
      <c r="P811" s="198">
        <v>197251619.27000001</v>
      </c>
      <c r="Q811" s="198">
        <v>197995158.75</v>
      </c>
      <c r="R811" s="198">
        <v>187064805.72</v>
      </c>
    </row>
    <row r="812" spans="1:18" x14ac:dyDescent="0.3">
      <c r="A812">
        <f t="shared" si="12"/>
        <v>804</v>
      </c>
      <c r="B812" s="195" t="s">
        <v>185</v>
      </c>
      <c r="C812" s="196" t="s">
        <v>359</v>
      </c>
      <c r="D812" s="196" t="s">
        <v>185</v>
      </c>
      <c r="E812" s="196" t="s">
        <v>188</v>
      </c>
      <c r="F812" s="199" t="s">
        <v>413</v>
      </c>
      <c r="G812" s="198">
        <v>182274609.61000001</v>
      </c>
      <c r="H812" s="198">
        <v>182274609.61000001</v>
      </c>
      <c r="I812" s="198">
        <v>172283656.59999999</v>
      </c>
      <c r="J812" s="198">
        <v>1709022.66</v>
      </c>
      <c r="K812" s="198">
        <v>2291360.15</v>
      </c>
      <c r="L812" s="198">
        <v>2070059.64</v>
      </c>
      <c r="M812" s="198">
        <v>233235</v>
      </c>
      <c r="N812" s="198">
        <v>1038402.94</v>
      </c>
      <c r="O812" s="198">
        <v>798421.7</v>
      </c>
      <c r="P812" s="198">
        <v>183983632.27000001</v>
      </c>
      <c r="Q812" s="198">
        <v>184565969.75999999</v>
      </c>
      <c r="R812" s="198">
        <v>174353716.24000001</v>
      </c>
    </row>
    <row r="813" spans="1:18" x14ac:dyDescent="0.3">
      <c r="A813">
        <f t="shared" si="12"/>
        <v>805</v>
      </c>
      <c r="B813" s="195" t="s">
        <v>185</v>
      </c>
      <c r="C813" s="196" t="s">
        <v>359</v>
      </c>
      <c r="D813" s="196" t="s">
        <v>185</v>
      </c>
      <c r="E813" s="196" t="s">
        <v>189</v>
      </c>
      <c r="F813" s="200" t="s">
        <v>190</v>
      </c>
      <c r="G813" s="198">
        <v>127699275</v>
      </c>
      <c r="H813" s="198">
        <v>127699275</v>
      </c>
      <c r="I813" s="198">
        <v>122582927.58</v>
      </c>
      <c r="J813" s="198">
        <v>0</v>
      </c>
      <c r="K813" s="198">
        <v>57975.8</v>
      </c>
      <c r="L813" s="198">
        <v>57537.39</v>
      </c>
      <c r="M813" s="198">
        <v>0</v>
      </c>
      <c r="N813" s="198">
        <v>54461.59</v>
      </c>
      <c r="O813" s="198">
        <v>3075.8</v>
      </c>
      <c r="P813" s="198">
        <v>127699275</v>
      </c>
      <c r="Q813" s="198">
        <v>127757250.8</v>
      </c>
      <c r="R813" s="198">
        <v>122640464.97</v>
      </c>
    </row>
    <row r="814" spans="1:18" x14ac:dyDescent="0.3">
      <c r="A814">
        <f t="shared" si="12"/>
        <v>806</v>
      </c>
      <c r="B814" s="195"/>
      <c r="C814" s="196"/>
      <c r="D814" s="196"/>
      <c r="E814" s="201"/>
      <c r="F814" s="202"/>
      <c r="G814" s="198"/>
      <c r="H814" s="198"/>
      <c r="I814" s="198"/>
      <c r="J814" s="198"/>
      <c r="K814" s="198"/>
      <c r="L814" s="198"/>
      <c r="M814" s="198"/>
      <c r="N814" s="198"/>
      <c r="O814" s="198"/>
      <c r="P814" s="198"/>
      <c r="Q814" s="198"/>
      <c r="R814" s="198"/>
    </row>
    <row r="815" spans="1:18" ht="23.4" x14ac:dyDescent="0.3">
      <c r="A815">
        <f t="shared" si="12"/>
        <v>807</v>
      </c>
      <c r="B815" s="195" t="s">
        <v>484</v>
      </c>
      <c r="C815" s="196"/>
      <c r="D815" s="196"/>
      <c r="E815" s="196"/>
      <c r="F815" s="197"/>
      <c r="G815" s="198" t="s">
        <v>185</v>
      </c>
      <c r="H815" s="198" t="s">
        <v>185</v>
      </c>
      <c r="I815" s="198" t="s">
        <v>458</v>
      </c>
      <c r="J815" s="198"/>
      <c r="K815" s="198" t="s">
        <v>185</v>
      </c>
      <c r="L815" s="198" t="s">
        <v>185</v>
      </c>
      <c r="M815" s="198" t="s">
        <v>185</v>
      </c>
      <c r="N815" s="198" t="s">
        <v>185</v>
      </c>
      <c r="O815" s="198" t="s">
        <v>185</v>
      </c>
      <c r="P815" s="198" t="s">
        <v>185</v>
      </c>
      <c r="Q815" s="198" t="s">
        <v>477</v>
      </c>
      <c r="R815" s="198"/>
    </row>
    <row r="816" spans="1:18" x14ac:dyDescent="0.3">
      <c r="A816">
        <f t="shared" si="12"/>
        <v>808</v>
      </c>
      <c r="B816" s="195" t="s">
        <v>406</v>
      </c>
      <c r="C816" s="196" t="s">
        <v>407</v>
      </c>
      <c r="D816" s="196">
        <v>3</v>
      </c>
      <c r="E816" s="196">
        <v>4</v>
      </c>
      <c r="F816" s="199">
        <v>5</v>
      </c>
      <c r="G816" s="198">
        <v>6</v>
      </c>
      <c r="H816" s="198">
        <v>7</v>
      </c>
      <c r="I816" s="198">
        <v>8</v>
      </c>
      <c r="J816" s="198">
        <v>9</v>
      </c>
      <c r="K816" s="198">
        <v>10</v>
      </c>
      <c r="L816" s="198">
        <v>11</v>
      </c>
      <c r="M816" s="198">
        <v>12</v>
      </c>
      <c r="N816" s="198" t="s">
        <v>408</v>
      </c>
      <c r="O816" s="198" t="s">
        <v>409</v>
      </c>
      <c r="P816" s="198" t="s">
        <v>410</v>
      </c>
      <c r="Q816" s="198" t="s">
        <v>411</v>
      </c>
      <c r="R816" s="198" t="s">
        <v>412</v>
      </c>
    </row>
    <row r="817" spans="1:18" x14ac:dyDescent="0.3">
      <c r="A817">
        <f t="shared" si="12"/>
        <v>809</v>
      </c>
      <c r="B817" s="195" t="s">
        <v>185</v>
      </c>
      <c r="C817" s="196" t="s">
        <v>359</v>
      </c>
      <c r="D817" s="196" t="s">
        <v>185</v>
      </c>
      <c r="E817" s="196" t="s">
        <v>191</v>
      </c>
      <c r="F817" s="200" t="s">
        <v>192</v>
      </c>
      <c r="G817" s="198">
        <v>104319941</v>
      </c>
      <c r="H817" s="198">
        <v>104319941</v>
      </c>
      <c r="I817" s="198">
        <v>100262599.31</v>
      </c>
      <c r="J817" s="198">
        <v>0</v>
      </c>
      <c r="K817" s="198">
        <v>47521.15</v>
      </c>
      <c r="L817" s="198">
        <v>47521.15</v>
      </c>
      <c r="M817" s="198">
        <v>0</v>
      </c>
      <c r="N817" s="198">
        <v>45000</v>
      </c>
      <c r="O817" s="198">
        <v>2521.15</v>
      </c>
      <c r="P817" s="198">
        <v>104319941</v>
      </c>
      <c r="Q817" s="198">
        <v>104367462.15000001</v>
      </c>
      <c r="R817" s="198">
        <v>100310120.45999999</v>
      </c>
    </row>
    <row r="818" spans="1:18" x14ac:dyDescent="0.3">
      <c r="A818">
        <f t="shared" si="12"/>
        <v>810</v>
      </c>
      <c r="B818" s="195" t="s">
        <v>185</v>
      </c>
      <c r="C818" s="196" t="s">
        <v>359</v>
      </c>
      <c r="D818" s="196" t="s">
        <v>185</v>
      </c>
      <c r="E818" s="201" t="s">
        <v>193</v>
      </c>
      <c r="F818" s="202" t="s">
        <v>194</v>
      </c>
      <c r="G818" s="198">
        <v>104319941</v>
      </c>
      <c r="H818" s="198">
        <v>104319941</v>
      </c>
      <c r="I818" s="198">
        <v>100262599.31</v>
      </c>
      <c r="J818" s="198">
        <v>0</v>
      </c>
      <c r="K818" s="198">
        <v>47521.15</v>
      </c>
      <c r="L818" s="198">
        <v>47521.15</v>
      </c>
      <c r="M818" s="198">
        <v>0</v>
      </c>
      <c r="N818" s="198">
        <v>45000</v>
      </c>
      <c r="O818" s="198">
        <v>2521.15</v>
      </c>
      <c r="P818" s="198">
        <v>104319941</v>
      </c>
      <c r="Q818" s="198">
        <v>104367462.15000001</v>
      </c>
      <c r="R818" s="198">
        <v>100310120.45999999</v>
      </c>
    </row>
    <row r="819" spans="1:18" x14ac:dyDescent="0.3">
      <c r="A819">
        <f t="shared" si="12"/>
        <v>811</v>
      </c>
      <c r="B819" s="195" t="s">
        <v>185</v>
      </c>
      <c r="C819" s="196" t="s">
        <v>359</v>
      </c>
      <c r="D819" s="196" t="s">
        <v>185</v>
      </c>
      <c r="E819" s="196" t="s">
        <v>195</v>
      </c>
      <c r="F819" s="197" t="s">
        <v>196</v>
      </c>
      <c r="G819" s="198">
        <v>23379334</v>
      </c>
      <c r="H819" s="198">
        <v>23379334</v>
      </c>
      <c r="I819" s="198">
        <v>22320328.27</v>
      </c>
      <c r="J819" s="198">
        <v>0</v>
      </c>
      <c r="K819" s="198">
        <v>10454.65</v>
      </c>
      <c r="L819" s="198">
        <v>10016.24</v>
      </c>
      <c r="M819" s="198">
        <v>0</v>
      </c>
      <c r="N819" s="198">
        <v>9461.59</v>
      </c>
      <c r="O819" s="198">
        <v>554.65</v>
      </c>
      <c r="P819" s="198">
        <v>23379334</v>
      </c>
      <c r="Q819" s="198">
        <v>23389788.649999999</v>
      </c>
      <c r="R819" s="198">
        <v>22330344.510000002</v>
      </c>
    </row>
    <row r="820" spans="1:18" x14ac:dyDescent="0.3">
      <c r="A820">
        <f t="shared" si="12"/>
        <v>812</v>
      </c>
      <c r="B820" s="195" t="s">
        <v>185</v>
      </c>
      <c r="C820" s="196" t="s">
        <v>359</v>
      </c>
      <c r="D820" s="196" t="s">
        <v>185</v>
      </c>
      <c r="E820" s="196" t="s">
        <v>197</v>
      </c>
      <c r="F820" s="199" t="s">
        <v>198</v>
      </c>
      <c r="G820" s="198">
        <v>30229466.239999998</v>
      </c>
      <c r="H820" s="198">
        <v>30229466.239999998</v>
      </c>
      <c r="I820" s="198">
        <v>25864697.109999999</v>
      </c>
      <c r="J820" s="198">
        <v>1708722.66</v>
      </c>
      <c r="K820" s="198">
        <v>2223278.71</v>
      </c>
      <c r="L820" s="198">
        <v>2002516.34</v>
      </c>
      <c r="M820" s="198">
        <v>233235</v>
      </c>
      <c r="N820" s="198">
        <v>983276.44</v>
      </c>
      <c r="O820" s="198">
        <v>786004.9</v>
      </c>
      <c r="P820" s="198">
        <v>31938188.899999999</v>
      </c>
      <c r="Q820" s="198">
        <v>32452744.949999999</v>
      </c>
      <c r="R820" s="198">
        <v>27867213.449999999</v>
      </c>
    </row>
    <row r="821" spans="1:18" x14ac:dyDescent="0.3">
      <c r="A821">
        <f t="shared" si="12"/>
        <v>813</v>
      </c>
      <c r="B821" s="195" t="s">
        <v>185</v>
      </c>
      <c r="C821" s="196" t="s">
        <v>359</v>
      </c>
      <c r="D821" s="196" t="s">
        <v>185</v>
      </c>
      <c r="E821" s="196" t="s">
        <v>199</v>
      </c>
      <c r="F821" s="200" t="s">
        <v>200</v>
      </c>
      <c r="G821" s="198">
        <v>6268501.5899999999</v>
      </c>
      <c r="H821" s="198">
        <v>6268501.5899999999</v>
      </c>
      <c r="I821" s="198">
        <v>5436738.4100000001</v>
      </c>
      <c r="J821" s="198">
        <v>487342</v>
      </c>
      <c r="K821" s="198">
        <v>923504.07</v>
      </c>
      <c r="L821" s="198">
        <v>864788.19</v>
      </c>
      <c r="M821" s="198">
        <v>0</v>
      </c>
      <c r="N821" s="198">
        <v>398859.73</v>
      </c>
      <c r="O821" s="198">
        <v>465928.46</v>
      </c>
      <c r="P821" s="198">
        <v>6755843.5899999999</v>
      </c>
      <c r="Q821" s="198">
        <v>7192005.6600000001</v>
      </c>
      <c r="R821" s="198">
        <v>6301526.5999999996</v>
      </c>
    </row>
    <row r="822" spans="1:18" x14ac:dyDescent="0.3">
      <c r="A822">
        <f t="shared" si="12"/>
        <v>814</v>
      </c>
      <c r="B822" s="195" t="s">
        <v>185</v>
      </c>
      <c r="C822" s="196" t="s">
        <v>359</v>
      </c>
      <c r="D822" s="196" t="s">
        <v>185</v>
      </c>
      <c r="E822" s="201" t="s">
        <v>241</v>
      </c>
      <c r="F822" s="202" t="s">
        <v>242</v>
      </c>
      <c r="G822" s="198">
        <v>125740</v>
      </c>
      <c r="H822" s="198">
        <v>125740</v>
      </c>
      <c r="I822" s="198">
        <v>120226.5</v>
      </c>
      <c r="J822" s="198">
        <v>20000</v>
      </c>
      <c r="K822" s="198">
        <v>24500</v>
      </c>
      <c r="L822" s="198">
        <v>13838.36</v>
      </c>
      <c r="M822" s="198">
        <v>0</v>
      </c>
      <c r="N822" s="198">
        <v>3813.06</v>
      </c>
      <c r="O822" s="198">
        <v>10025.299999999999</v>
      </c>
      <c r="P822" s="198">
        <v>145740</v>
      </c>
      <c r="Q822" s="198">
        <v>150240</v>
      </c>
      <c r="R822" s="198">
        <v>134064.85999999999</v>
      </c>
    </row>
    <row r="823" spans="1:18" x14ac:dyDescent="0.3">
      <c r="A823">
        <f t="shared" si="12"/>
        <v>815</v>
      </c>
      <c r="B823" s="195" t="s">
        <v>185</v>
      </c>
      <c r="C823" s="196" t="s">
        <v>359</v>
      </c>
      <c r="D823" s="196" t="s">
        <v>185</v>
      </c>
      <c r="E823" s="196" t="s">
        <v>243</v>
      </c>
      <c r="F823" s="199" t="s">
        <v>244</v>
      </c>
      <c r="G823" s="198">
        <v>3208880</v>
      </c>
      <c r="H823" s="198">
        <v>3208880</v>
      </c>
      <c r="I823" s="198">
        <v>2880235.44</v>
      </c>
      <c r="J823" s="198">
        <v>708860</v>
      </c>
      <c r="K823" s="198">
        <v>746974.24</v>
      </c>
      <c r="L823" s="198">
        <v>687977.14</v>
      </c>
      <c r="M823" s="198">
        <v>0</v>
      </c>
      <c r="N823" s="198">
        <v>378085.8</v>
      </c>
      <c r="O823" s="198">
        <v>309891.34000000003</v>
      </c>
      <c r="P823" s="198">
        <v>3917740</v>
      </c>
      <c r="Q823" s="198">
        <v>3955854.24</v>
      </c>
      <c r="R823" s="198">
        <v>3568212.58</v>
      </c>
    </row>
    <row r="824" spans="1:18" x14ac:dyDescent="0.3">
      <c r="A824">
        <f t="shared" si="12"/>
        <v>816</v>
      </c>
      <c r="B824" s="195" t="s">
        <v>185</v>
      </c>
      <c r="C824" s="196" t="s">
        <v>359</v>
      </c>
      <c r="D824" s="196" t="s">
        <v>185</v>
      </c>
      <c r="E824" s="196" t="s">
        <v>201</v>
      </c>
      <c r="F824" s="200" t="s">
        <v>202</v>
      </c>
      <c r="G824" s="198">
        <v>8272447.6500000004</v>
      </c>
      <c r="H824" s="198">
        <v>8272447.6500000004</v>
      </c>
      <c r="I824" s="198">
        <v>6711656.2800000003</v>
      </c>
      <c r="J824" s="198">
        <v>152398</v>
      </c>
      <c r="K824" s="198">
        <v>191871.8</v>
      </c>
      <c r="L824" s="198">
        <v>146033.76</v>
      </c>
      <c r="M824" s="198">
        <v>0</v>
      </c>
      <c r="N824" s="198">
        <v>145873.96</v>
      </c>
      <c r="O824" s="198">
        <v>159.80000000000001</v>
      </c>
      <c r="P824" s="198">
        <v>8424845.6500000004</v>
      </c>
      <c r="Q824" s="198">
        <v>8464319.4499999993</v>
      </c>
      <c r="R824" s="198">
        <v>6857690.04</v>
      </c>
    </row>
    <row r="825" spans="1:18" x14ac:dyDescent="0.3">
      <c r="A825">
        <f t="shared" si="12"/>
        <v>817</v>
      </c>
      <c r="B825" s="195" t="s">
        <v>185</v>
      </c>
      <c r="C825" s="196" t="s">
        <v>359</v>
      </c>
      <c r="D825" s="196" t="s">
        <v>185</v>
      </c>
      <c r="E825" s="201" t="s">
        <v>203</v>
      </c>
      <c r="F825" s="202" t="s">
        <v>204</v>
      </c>
      <c r="G825" s="198">
        <v>67820</v>
      </c>
      <c r="H825" s="198">
        <v>67820</v>
      </c>
      <c r="I825" s="198">
        <v>7800</v>
      </c>
      <c r="J825" s="198">
        <v>17460</v>
      </c>
      <c r="K825" s="198">
        <v>16660</v>
      </c>
      <c r="L825" s="198">
        <v>755.8</v>
      </c>
      <c r="M825" s="198">
        <v>0</v>
      </c>
      <c r="N825" s="198">
        <v>755.8</v>
      </c>
      <c r="O825" s="198">
        <v>0</v>
      </c>
      <c r="P825" s="198">
        <v>85280</v>
      </c>
      <c r="Q825" s="198">
        <v>84480</v>
      </c>
      <c r="R825" s="198">
        <v>8555.7999999999993</v>
      </c>
    </row>
    <row r="826" spans="1:18" x14ac:dyDescent="0.3">
      <c r="A826">
        <f t="shared" si="12"/>
        <v>818</v>
      </c>
      <c r="B826" s="195" t="s">
        <v>185</v>
      </c>
      <c r="C826" s="196" t="s">
        <v>359</v>
      </c>
      <c r="D826" s="196" t="s">
        <v>185</v>
      </c>
      <c r="E826" s="196" t="s">
        <v>205</v>
      </c>
      <c r="F826" s="197" t="s">
        <v>206</v>
      </c>
      <c r="G826" s="198">
        <v>10766336</v>
      </c>
      <c r="H826" s="198">
        <v>10766336</v>
      </c>
      <c r="I826" s="198">
        <v>9470523.25</v>
      </c>
      <c r="J826" s="198">
        <v>56200</v>
      </c>
      <c r="K826" s="198">
        <v>52585.94</v>
      </c>
      <c r="L826" s="198">
        <v>52508.09</v>
      </c>
      <c r="M826" s="198">
        <v>0</v>
      </c>
      <c r="N826" s="198">
        <v>52508.09</v>
      </c>
      <c r="O826" s="198">
        <v>0</v>
      </c>
      <c r="P826" s="198">
        <v>10822536</v>
      </c>
      <c r="Q826" s="198">
        <v>10818921.939999999</v>
      </c>
      <c r="R826" s="198">
        <v>9523031.3399999999</v>
      </c>
    </row>
    <row r="827" spans="1:18" x14ac:dyDescent="0.3">
      <c r="A827">
        <f t="shared" si="12"/>
        <v>819</v>
      </c>
      <c r="B827" s="195" t="s">
        <v>185</v>
      </c>
      <c r="C827" s="196" t="s">
        <v>359</v>
      </c>
      <c r="D827" s="196" t="s">
        <v>185</v>
      </c>
      <c r="E827" s="196" t="s">
        <v>207</v>
      </c>
      <c r="F827" s="199" t="s">
        <v>208</v>
      </c>
      <c r="G827" s="198">
        <v>1450880</v>
      </c>
      <c r="H827" s="198">
        <v>1450880</v>
      </c>
      <c r="I827" s="198">
        <v>1336525.69</v>
      </c>
      <c r="J827" s="198">
        <v>0</v>
      </c>
      <c r="K827" s="198">
        <v>38.94</v>
      </c>
      <c r="L827" s="198">
        <v>38.94</v>
      </c>
      <c r="M827" s="198">
        <v>0</v>
      </c>
      <c r="N827" s="198">
        <v>38.94</v>
      </c>
      <c r="O827" s="198">
        <v>0</v>
      </c>
      <c r="P827" s="198">
        <v>1450880</v>
      </c>
      <c r="Q827" s="198">
        <v>1450918.94</v>
      </c>
      <c r="R827" s="198">
        <v>1336564.6299999999</v>
      </c>
    </row>
    <row r="828" spans="1:18" x14ac:dyDescent="0.3">
      <c r="A828">
        <f t="shared" si="12"/>
        <v>820</v>
      </c>
      <c r="B828" s="195" t="s">
        <v>185</v>
      </c>
      <c r="C828" s="196" t="s">
        <v>359</v>
      </c>
      <c r="D828" s="196" t="s">
        <v>185</v>
      </c>
      <c r="E828" s="196" t="s">
        <v>209</v>
      </c>
      <c r="F828" s="200" t="s">
        <v>210</v>
      </c>
      <c r="G828" s="198">
        <v>112990</v>
      </c>
      <c r="H828" s="198">
        <v>112990</v>
      </c>
      <c r="I828" s="198">
        <v>82731.72</v>
      </c>
      <c r="J828" s="198">
        <v>0</v>
      </c>
      <c r="K828" s="198">
        <v>0</v>
      </c>
      <c r="L828" s="198">
        <v>0</v>
      </c>
      <c r="M828" s="198">
        <v>0</v>
      </c>
      <c r="N828" s="198">
        <v>0</v>
      </c>
      <c r="O828" s="198">
        <v>0</v>
      </c>
      <c r="P828" s="198">
        <v>112990</v>
      </c>
      <c r="Q828" s="198">
        <v>112990</v>
      </c>
      <c r="R828" s="198">
        <v>82731.72</v>
      </c>
    </row>
    <row r="829" spans="1:18" x14ac:dyDescent="0.3">
      <c r="A829">
        <f t="shared" si="12"/>
        <v>821</v>
      </c>
      <c r="B829" s="195" t="s">
        <v>185</v>
      </c>
      <c r="C829" s="196" t="s">
        <v>359</v>
      </c>
      <c r="D829" s="196" t="s">
        <v>185</v>
      </c>
      <c r="E829" s="201" t="s">
        <v>211</v>
      </c>
      <c r="F829" s="202" t="s">
        <v>212</v>
      </c>
      <c r="G829" s="198">
        <v>2978070</v>
      </c>
      <c r="H829" s="198">
        <v>2978070</v>
      </c>
      <c r="I829" s="198">
        <v>2522917.7400000002</v>
      </c>
      <c r="J829" s="198">
        <v>6000</v>
      </c>
      <c r="K829" s="198">
        <v>9000</v>
      </c>
      <c r="L829" s="198">
        <v>8972.15</v>
      </c>
      <c r="M829" s="198">
        <v>0</v>
      </c>
      <c r="N829" s="198">
        <v>8972.15</v>
      </c>
      <c r="O829" s="198">
        <v>0</v>
      </c>
      <c r="P829" s="198">
        <v>2984070</v>
      </c>
      <c r="Q829" s="198">
        <v>2987070</v>
      </c>
      <c r="R829" s="198">
        <v>2531889.89</v>
      </c>
    </row>
    <row r="830" spans="1:18" x14ac:dyDescent="0.3">
      <c r="A830">
        <f t="shared" si="12"/>
        <v>822</v>
      </c>
      <c r="B830" s="195" t="s">
        <v>185</v>
      </c>
      <c r="C830" s="196" t="s">
        <v>359</v>
      </c>
      <c r="D830" s="196" t="s">
        <v>185</v>
      </c>
      <c r="E830" s="196" t="s">
        <v>213</v>
      </c>
      <c r="F830" s="197" t="s">
        <v>214</v>
      </c>
      <c r="G830" s="198">
        <v>1909441</v>
      </c>
      <c r="H830" s="198">
        <v>1909441</v>
      </c>
      <c r="I830" s="198">
        <v>1428334.09</v>
      </c>
      <c r="J830" s="198">
        <v>0</v>
      </c>
      <c r="K830" s="198">
        <v>0</v>
      </c>
      <c r="L830" s="198">
        <v>0</v>
      </c>
      <c r="M830" s="198">
        <v>0</v>
      </c>
      <c r="N830" s="198">
        <v>0</v>
      </c>
      <c r="O830" s="198">
        <v>0</v>
      </c>
      <c r="P830" s="198">
        <v>1909441</v>
      </c>
      <c r="Q830" s="198">
        <v>1909441</v>
      </c>
      <c r="R830" s="198">
        <v>1428334.09</v>
      </c>
    </row>
    <row r="831" spans="1:18" ht="15.6" x14ac:dyDescent="0.3">
      <c r="A831">
        <f t="shared" si="12"/>
        <v>823</v>
      </c>
      <c r="B831" s="195" t="s">
        <v>185</v>
      </c>
      <c r="C831" s="196" t="s">
        <v>359</v>
      </c>
      <c r="D831" s="196" t="s">
        <v>185</v>
      </c>
      <c r="E831" s="196" t="s">
        <v>215</v>
      </c>
      <c r="F831" s="199" t="s">
        <v>216</v>
      </c>
      <c r="G831" s="198">
        <v>4314955</v>
      </c>
      <c r="H831" s="198">
        <v>4314955</v>
      </c>
      <c r="I831" s="198">
        <v>4100014.01</v>
      </c>
      <c r="J831" s="198">
        <v>50200</v>
      </c>
      <c r="K831" s="198">
        <v>43547</v>
      </c>
      <c r="L831" s="198">
        <v>43497</v>
      </c>
      <c r="M831" s="198">
        <v>0</v>
      </c>
      <c r="N831" s="198">
        <v>43497</v>
      </c>
      <c r="O831" s="198">
        <v>0</v>
      </c>
      <c r="P831" s="198">
        <v>4365155</v>
      </c>
      <c r="Q831" s="198">
        <v>4358502</v>
      </c>
      <c r="R831" s="198">
        <v>4143511.01</v>
      </c>
    </row>
    <row r="832" spans="1:18" ht="15.6" x14ac:dyDescent="0.3">
      <c r="A832">
        <f t="shared" si="12"/>
        <v>824</v>
      </c>
      <c r="B832" s="195" t="s">
        <v>185</v>
      </c>
      <c r="C832" s="196" t="s">
        <v>359</v>
      </c>
      <c r="D832" s="196" t="s">
        <v>185</v>
      </c>
      <c r="E832" s="196" t="s">
        <v>217</v>
      </c>
      <c r="F832" s="200" t="s">
        <v>218</v>
      </c>
      <c r="G832" s="198">
        <v>1519741</v>
      </c>
      <c r="H832" s="198">
        <v>1519741</v>
      </c>
      <c r="I832" s="198">
        <v>1237517.23</v>
      </c>
      <c r="J832" s="198">
        <v>266462.65999999997</v>
      </c>
      <c r="K832" s="198">
        <v>267182.65999999997</v>
      </c>
      <c r="L832" s="198">
        <v>236615</v>
      </c>
      <c r="M832" s="198">
        <v>233235</v>
      </c>
      <c r="N832" s="198">
        <v>3380</v>
      </c>
      <c r="O832" s="198">
        <v>0</v>
      </c>
      <c r="P832" s="198">
        <v>1786203.66</v>
      </c>
      <c r="Q832" s="198">
        <v>1786923.66</v>
      </c>
      <c r="R832" s="198">
        <v>1474132.23</v>
      </c>
    </row>
    <row r="833" spans="1:18" ht="15.6" x14ac:dyDescent="0.3">
      <c r="A833">
        <f t="shared" si="12"/>
        <v>825</v>
      </c>
      <c r="B833" s="195" t="s">
        <v>185</v>
      </c>
      <c r="C833" s="196" t="s">
        <v>359</v>
      </c>
      <c r="D833" s="196" t="s">
        <v>185</v>
      </c>
      <c r="E833" s="201" t="s">
        <v>321</v>
      </c>
      <c r="F833" s="202" t="s">
        <v>322</v>
      </c>
      <c r="G833" s="198">
        <v>67300</v>
      </c>
      <c r="H833" s="198">
        <v>67300</v>
      </c>
      <c r="I833" s="198">
        <v>52300</v>
      </c>
      <c r="J833" s="198">
        <v>260142.66</v>
      </c>
      <c r="K833" s="198">
        <v>260142.66</v>
      </c>
      <c r="L833" s="198">
        <v>233235</v>
      </c>
      <c r="M833" s="198">
        <v>233235</v>
      </c>
      <c r="N833" s="198">
        <v>0</v>
      </c>
      <c r="O833" s="198">
        <v>0</v>
      </c>
      <c r="P833" s="198">
        <v>327442.65999999997</v>
      </c>
      <c r="Q833" s="198">
        <v>327442.65999999997</v>
      </c>
      <c r="R833" s="198">
        <v>285535</v>
      </c>
    </row>
    <row r="834" spans="1:18" ht="23.4" x14ac:dyDescent="0.3">
      <c r="A834">
        <f t="shared" si="12"/>
        <v>826</v>
      </c>
      <c r="B834" s="195" t="s">
        <v>185</v>
      </c>
      <c r="C834" s="196" t="s">
        <v>359</v>
      </c>
      <c r="D834" s="196" t="s">
        <v>185</v>
      </c>
      <c r="E834" s="196" t="s">
        <v>219</v>
      </c>
      <c r="F834" s="199" t="s">
        <v>220</v>
      </c>
      <c r="G834" s="198">
        <v>1452441</v>
      </c>
      <c r="H834" s="198">
        <v>1452441</v>
      </c>
      <c r="I834" s="198">
        <v>1185217.23</v>
      </c>
      <c r="J834" s="198">
        <v>6320</v>
      </c>
      <c r="K834" s="198">
        <v>7040</v>
      </c>
      <c r="L834" s="198">
        <v>3380</v>
      </c>
      <c r="M834" s="198">
        <v>0</v>
      </c>
      <c r="N834" s="198">
        <v>3380</v>
      </c>
      <c r="O834" s="198">
        <v>0</v>
      </c>
      <c r="P834" s="198">
        <v>1458761</v>
      </c>
      <c r="Q834" s="198">
        <v>1459481</v>
      </c>
      <c r="R834" s="198">
        <v>1188597.23</v>
      </c>
    </row>
    <row r="835" spans="1:18" x14ac:dyDescent="0.3">
      <c r="A835">
        <f t="shared" si="12"/>
        <v>827</v>
      </c>
      <c r="B835" s="195" t="s">
        <v>185</v>
      </c>
      <c r="C835" s="196" t="s">
        <v>359</v>
      </c>
      <c r="D835" s="196" t="s">
        <v>185</v>
      </c>
      <c r="E835" s="196" t="s">
        <v>256</v>
      </c>
      <c r="F835" s="200" t="s">
        <v>257</v>
      </c>
      <c r="G835" s="198">
        <v>22018373.02</v>
      </c>
      <c r="H835" s="198">
        <v>22018373.02</v>
      </c>
      <c r="I835" s="198">
        <v>21958578.640000001</v>
      </c>
      <c r="J835" s="198">
        <v>0</v>
      </c>
      <c r="K835" s="198">
        <v>0</v>
      </c>
      <c r="L835" s="198">
        <v>0</v>
      </c>
      <c r="M835" s="198">
        <v>0</v>
      </c>
      <c r="N835" s="198">
        <v>0</v>
      </c>
      <c r="O835" s="198">
        <v>0</v>
      </c>
      <c r="P835" s="198">
        <v>22018373.02</v>
      </c>
      <c r="Q835" s="198">
        <v>22018373.02</v>
      </c>
      <c r="R835" s="198">
        <v>21958578.640000001</v>
      </c>
    </row>
    <row r="836" spans="1:18" ht="15.6" x14ac:dyDescent="0.3">
      <c r="A836">
        <f t="shared" si="12"/>
        <v>828</v>
      </c>
      <c r="B836" s="195" t="s">
        <v>185</v>
      </c>
      <c r="C836" s="196" t="s">
        <v>359</v>
      </c>
      <c r="D836" s="196" t="s">
        <v>185</v>
      </c>
      <c r="E836" s="201" t="s">
        <v>258</v>
      </c>
      <c r="F836" s="202" t="s">
        <v>259</v>
      </c>
      <c r="G836" s="198">
        <v>22018373.02</v>
      </c>
      <c r="H836" s="198">
        <v>22018373.02</v>
      </c>
      <c r="I836" s="198">
        <v>21958578.640000001</v>
      </c>
      <c r="J836" s="198">
        <v>0</v>
      </c>
      <c r="K836" s="198">
        <v>0</v>
      </c>
      <c r="L836" s="198">
        <v>0</v>
      </c>
      <c r="M836" s="198">
        <v>0</v>
      </c>
      <c r="N836" s="198">
        <v>0</v>
      </c>
      <c r="O836" s="198">
        <v>0</v>
      </c>
      <c r="P836" s="198">
        <v>22018373.02</v>
      </c>
      <c r="Q836" s="198">
        <v>22018373.02</v>
      </c>
      <c r="R836" s="198">
        <v>21958578.640000001</v>
      </c>
    </row>
    <row r="837" spans="1:18" x14ac:dyDescent="0.3">
      <c r="A837">
        <f t="shared" si="12"/>
        <v>829</v>
      </c>
      <c r="B837" s="195" t="s">
        <v>185</v>
      </c>
      <c r="C837" s="196" t="s">
        <v>359</v>
      </c>
      <c r="D837" s="196" t="s">
        <v>185</v>
      </c>
      <c r="E837" s="196" t="s">
        <v>221</v>
      </c>
      <c r="F837" s="197" t="s">
        <v>222</v>
      </c>
      <c r="G837" s="198">
        <v>1943811.35</v>
      </c>
      <c r="H837" s="198">
        <v>1943811.35</v>
      </c>
      <c r="I837" s="198">
        <v>1536032.08</v>
      </c>
      <c r="J837" s="198">
        <v>0</v>
      </c>
      <c r="K837" s="198">
        <v>9341</v>
      </c>
      <c r="L837" s="198">
        <v>9341</v>
      </c>
      <c r="M837" s="198">
        <v>0</v>
      </c>
      <c r="N837" s="198">
        <v>0</v>
      </c>
      <c r="O837" s="198">
        <v>9341</v>
      </c>
      <c r="P837" s="198">
        <v>1943811.35</v>
      </c>
      <c r="Q837" s="198">
        <v>1953152.35</v>
      </c>
      <c r="R837" s="198">
        <v>1545373.08</v>
      </c>
    </row>
    <row r="838" spans="1:18" x14ac:dyDescent="0.3">
      <c r="A838">
        <f t="shared" si="12"/>
        <v>830</v>
      </c>
      <c r="B838" s="195" t="s">
        <v>185</v>
      </c>
      <c r="C838" s="196" t="s">
        <v>359</v>
      </c>
      <c r="D838" s="196" t="s">
        <v>185</v>
      </c>
      <c r="E838" s="196" t="s">
        <v>223</v>
      </c>
      <c r="F838" s="199" t="s">
        <v>224</v>
      </c>
      <c r="G838" s="198">
        <v>1943811.35</v>
      </c>
      <c r="H838" s="198">
        <v>1943811.35</v>
      </c>
      <c r="I838" s="198">
        <v>1536032.08</v>
      </c>
      <c r="J838" s="198">
        <v>0</v>
      </c>
      <c r="K838" s="198">
        <v>9341</v>
      </c>
      <c r="L838" s="198">
        <v>9341</v>
      </c>
      <c r="M838" s="198">
        <v>0</v>
      </c>
      <c r="N838" s="198">
        <v>0</v>
      </c>
      <c r="O838" s="198">
        <v>9341</v>
      </c>
      <c r="P838" s="198">
        <v>1943811.35</v>
      </c>
      <c r="Q838" s="198">
        <v>1953152.35</v>
      </c>
      <c r="R838" s="198">
        <v>1545373.08</v>
      </c>
    </row>
    <row r="839" spans="1:18" x14ac:dyDescent="0.3">
      <c r="A839">
        <f t="shared" si="12"/>
        <v>831</v>
      </c>
      <c r="B839" s="195" t="s">
        <v>185</v>
      </c>
      <c r="C839" s="196" t="s">
        <v>359</v>
      </c>
      <c r="D839" s="196" t="s">
        <v>185</v>
      </c>
      <c r="E839" s="196" t="s">
        <v>225</v>
      </c>
      <c r="F839" s="200" t="s">
        <v>226</v>
      </c>
      <c r="G839" s="198">
        <v>383684</v>
      </c>
      <c r="H839" s="198">
        <v>383684</v>
      </c>
      <c r="I839" s="198">
        <v>341421.19</v>
      </c>
      <c r="J839" s="198">
        <v>300</v>
      </c>
      <c r="K839" s="198">
        <v>764.64</v>
      </c>
      <c r="L839" s="198">
        <v>664.91</v>
      </c>
      <c r="M839" s="198">
        <v>0</v>
      </c>
      <c r="N839" s="198">
        <v>664.91</v>
      </c>
      <c r="O839" s="198">
        <v>0</v>
      </c>
      <c r="P839" s="198">
        <v>383984</v>
      </c>
      <c r="Q839" s="198">
        <v>384448.64</v>
      </c>
      <c r="R839" s="198">
        <v>342086.1</v>
      </c>
    </row>
    <row r="840" spans="1:18" x14ac:dyDescent="0.3">
      <c r="A840">
        <f t="shared" si="12"/>
        <v>832</v>
      </c>
      <c r="B840" s="195" t="s">
        <v>185</v>
      </c>
      <c r="C840" s="196" t="s">
        <v>359</v>
      </c>
      <c r="D840" s="196" t="s">
        <v>185</v>
      </c>
      <c r="E840" s="201" t="s">
        <v>227</v>
      </c>
      <c r="F840" s="202" t="s">
        <v>414</v>
      </c>
      <c r="G840" s="198">
        <v>0</v>
      </c>
      <c r="H840" s="198">
        <v>0</v>
      </c>
      <c r="I840" s="198">
        <v>0</v>
      </c>
      <c r="J840" s="198">
        <v>13115747</v>
      </c>
      <c r="K840" s="198">
        <v>13429188.99</v>
      </c>
      <c r="L840" s="198">
        <v>12711089.48</v>
      </c>
      <c r="M840" s="198">
        <v>12333947.49</v>
      </c>
      <c r="N840" s="198">
        <v>48700</v>
      </c>
      <c r="O840" s="198">
        <v>328441.99</v>
      </c>
      <c r="P840" s="198">
        <v>13115747</v>
      </c>
      <c r="Q840" s="198">
        <v>13429188.99</v>
      </c>
      <c r="R840" s="198">
        <v>12711089.48</v>
      </c>
    </row>
    <row r="841" spans="1:18" x14ac:dyDescent="0.3">
      <c r="A841">
        <f t="shared" si="12"/>
        <v>833</v>
      </c>
      <c r="B841" s="195" t="s">
        <v>185</v>
      </c>
      <c r="C841" s="196" t="s">
        <v>359</v>
      </c>
      <c r="D841" s="196" t="s">
        <v>185</v>
      </c>
      <c r="E841" s="201" t="s">
        <v>228</v>
      </c>
      <c r="F841" s="202" t="s">
        <v>229</v>
      </c>
      <c r="G841" s="198">
        <v>0</v>
      </c>
      <c r="H841" s="198">
        <v>0</v>
      </c>
      <c r="I841" s="198">
        <v>0</v>
      </c>
      <c r="J841" s="198">
        <v>10593919</v>
      </c>
      <c r="K841" s="198">
        <v>10907360.99</v>
      </c>
      <c r="L841" s="198">
        <v>10219916.99</v>
      </c>
      <c r="M841" s="198">
        <v>9842775</v>
      </c>
      <c r="N841" s="198">
        <v>48700</v>
      </c>
      <c r="O841" s="198">
        <v>328441.99</v>
      </c>
      <c r="P841" s="198">
        <v>10593919</v>
      </c>
      <c r="Q841" s="198">
        <v>10907360.99</v>
      </c>
      <c r="R841" s="198">
        <v>10219916.99</v>
      </c>
    </row>
    <row r="842" spans="1:18" ht="15.6" x14ac:dyDescent="0.3">
      <c r="A842">
        <f t="shared" ref="A842:A905" si="13">A841+1</f>
        <v>834</v>
      </c>
      <c r="B842" s="195" t="s">
        <v>185</v>
      </c>
      <c r="C842" s="196" t="s">
        <v>359</v>
      </c>
      <c r="D842" s="196" t="s">
        <v>185</v>
      </c>
      <c r="E842" s="201" t="s">
        <v>230</v>
      </c>
      <c r="F842" s="202" t="s">
        <v>231</v>
      </c>
      <c r="G842" s="198">
        <v>0</v>
      </c>
      <c r="H842" s="198">
        <v>0</v>
      </c>
      <c r="I842" s="198">
        <v>0</v>
      </c>
      <c r="J842" s="198">
        <v>2932277</v>
      </c>
      <c r="K842" s="198">
        <v>3245718.99</v>
      </c>
      <c r="L842" s="198">
        <v>3042005.69</v>
      </c>
      <c r="M842" s="198">
        <v>2664863.7000000002</v>
      </c>
      <c r="N842" s="198">
        <v>48700</v>
      </c>
      <c r="O842" s="198">
        <v>328441.99</v>
      </c>
      <c r="P842" s="198">
        <v>2932277</v>
      </c>
      <c r="Q842" s="198">
        <v>3245718.99</v>
      </c>
      <c r="R842" s="198">
        <v>3042005.69</v>
      </c>
    </row>
    <row r="843" spans="1:18" x14ac:dyDescent="0.3">
      <c r="A843">
        <f t="shared" si="13"/>
        <v>835</v>
      </c>
      <c r="B843" s="195" t="s">
        <v>185</v>
      </c>
      <c r="C843" s="196" t="s">
        <v>359</v>
      </c>
      <c r="D843" s="196" t="s">
        <v>185</v>
      </c>
      <c r="E843" s="196" t="s">
        <v>285</v>
      </c>
      <c r="F843" s="200" t="s">
        <v>485</v>
      </c>
      <c r="G843" s="198">
        <v>0</v>
      </c>
      <c r="H843" s="198">
        <v>0</v>
      </c>
      <c r="I843" s="198">
        <v>0</v>
      </c>
      <c r="J843" s="198">
        <v>49000</v>
      </c>
      <c r="K843" s="198">
        <v>49000</v>
      </c>
      <c r="L843" s="198">
        <v>49000</v>
      </c>
      <c r="M843" s="198">
        <v>49000</v>
      </c>
      <c r="N843" s="198">
        <v>0</v>
      </c>
      <c r="O843" s="198">
        <v>0</v>
      </c>
      <c r="P843" s="198">
        <v>49000</v>
      </c>
      <c r="Q843" s="198">
        <v>49000</v>
      </c>
      <c r="R843" s="198">
        <v>49000</v>
      </c>
    </row>
    <row r="844" spans="1:18" x14ac:dyDescent="0.3">
      <c r="A844">
        <f t="shared" si="13"/>
        <v>836</v>
      </c>
      <c r="B844" s="195" t="s">
        <v>185</v>
      </c>
      <c r="C844" s="196" t="s">
        <v>359</v>
      </c>
      <c r="D844" s="196" t="s">
        <v>185</v>
      </c>
      <c r="E844" s="201" t="s">
        <v>486</v>
      </c>
      <c r="F844" s="202" t="s">
        <v>487</v>
      </c>
      <c r="G844" s="198">
        <v>0</v>
      </c>
      <c r="H844" s="198">
        <v>0</v>
      </c>
      <c r="I844" s="198">
        <v>0</v>
      </c>
      <c r="J844" s="198">
        <v>49000</v>
      </c>
      <c r="K844" s="198">
        <v>49000</v>
      </c>
      <c r="L844" s="198">
        <v>49000</v>
      </c>
      <c r="M844" s="198">
        <v>49000</v>
      </c>
      <c r="N844" s="198">
        <v>0</v>
      </c>
      <c r="O844" s="198">
        <v>0</v>
      </c>
      <c r="P844" s="198">
        <v>49000</v>
      </c>
      <c r="Q844" s="198">
        <v>49000</v>
      </c>
      <c r="R844" s="198">
        <v>49000</v>
      </c>
    </row>
    <row r="845" spans="1:18" x14ac:dyDescent="0.3">
      <c r="A845">
        <f t="shared" si="13"/>
        <v>837</v>
      </c>
      <c r="B845" s="195" t="s">
        <v>185</v>
      </c>
      <c r="C845" s="196" t="s">
        <v>359</v>
      </c>
      <c r="D845" s="196" t="s">
        <v>185</v>
      </c>
      <c r="E845" s="201" t="s">
        <v>232</v>
      </c>
      <c r="F845" s="202" t="s">
        <v>233</v>
      </c>
      <c r="G845" s="198">
        <v>0</v>
      </c>
      <c r="H845" s="198">
        <v>0</v>
      </c>
      <c r="I845" s="198">
        <v>0</v>
      </c>
      <c r="J845" s="198">
        <v>6407192</v>
      </c>
      <c r="K845" s="198">
        <v>6407192</v>
      </c>
      <c r="L845" s="198">
        <v>6261889.0700000003</v>
      </c>
      <c r="M845" s="198">
        <v>6261889.0700000003</v>
      </c>
      <c r="N845" s="198">
        <v>0</v>
      </c>
      <c r="O845" s="198">
        <v>0</v>
      </c>
      <c r="P845" s="198">
        <v>6407192</v>
      </c>
      <c r="Q845" s="198">
        <v>6407192</v>
      </c>
      <c r="R845" s="198">
        <v>6261889.0700000003</v>
      </c>
    </row>
    <row r="846" spans="1:18" x14ac:dyDescent="0.3">
      <c r="A846">
        <f t="shared" si="13"/>
        <v>838</v>
      </c>
      <c r="B846" s="195" t="s">
        <v>185</v>
      </c>
      <c r="C846" s="196" t="s">
        <v>359</v>
      </c>
      <c r="D846" s="196" t="s">
        <v>185</v>
      </c>
      <c r="E846" s="201" t="s">
        <v>234</v>
      </c>
      <c r="F846" s="202" t="s">
        <v>235</v>
      </c>
      <c r="G846" s="198">
        <v>0</v>
      </c>
      <c r="H846" s="198">
        <v>0</v>
      </c>
      <c r="I846" s="198">
        <v>0</v>
      </c>
      <c r="J846" s="198">
        <v>6407192</v>
      </c>
      <c r="K846" s="198">
        <v>6407192</v>
      </c>
      <c r="L846" s="198">
        <v>6261889.0700000003</v>
      </c>
      <c r="M846" s="198">
        <v>6261889.0700000003</v>
      </c>
      <c r="N846" s="198">
        <v>0</v>
      </c>
      <c r="O846" s="198">
        <v>0</v>
      </c>
      <c r="P846" s="198">
        <v>6407192</v>
      </c>
      <c r="Q846" s="198">
        <v>6407192</v>
      </c>
      <c r="R846" s="198">
        <v>6261889.0700000003</v>
      </c>
    </row>
    <row r="847" spans="1:18" ht="15" customHeight="1" x14ac:dyDescent="0.3">
      <c r="A847">
        <f t="shared" si="13"/>
        <v>839</v>
      </c>
      <c r="B847" s="195" t="s">
        <v>185</v>
      </c>
      <c r="C847" s="196" t="s">
        <v>359</v>
      </c>
      <c r="D847" s="196" t="s">
        <v>185</v>
      </c>
      <c r="E847" s="201" t="s">
        <v>288</v>
      </c>
      <c r="F847" s="202" t="s">
        <v>323</v>
      </c>
      <c r="G847" s="198">
        <v>0</v>
      </c>
      <c r="H847" s="198">
        <v>0</v>
      </c>
      <c r="I847" s="198">
        <v>0</v>
      </c>
      <c r="J847" s="198">
        <v>1205450</v>
      </c>
      <c r="K847" s="198">
        <v>1205450</v>
      </c>
      <c r="L847" s="198">
        <v>867022.23</v>
      </c>
      <c r="M847" s="198">
        <v>867022.23</v>
      </c>
      <c r="N847" s="198">
        <v>0</v>
      </c>
      <c r="O847" s="198">
        <v>0</v>
      </c>
      <c r="P847" s="198">
        <v>1205450</v>
      </c>
      <c r="Q847" s="198">
        <v>1205450</v>
      </c>
      <c r="R847" s="198">
        <v>867022.23</v>
      </c>
    </row>
    <row r="848" spans="1:18" x14ac:dyDescent="0.3">
      <c r="A848">
        <f t="shared" si="13"/>
        <v>840</v>
      </c>
      <c r="B848" s="195" t="s">
        <v>185</v>
      </c>
      <c r="C848" s="196" t="s">
        <v>359</v>
      </c>
      <c r="D848" s="196" t="s">
        <v>185</v>
      </c>
      <c r="E848" s="201" t="s">
        <v>324</v>
      </c>
      <c r="F848" s="202" t="s">
        <v>325</v>
      </c>
      <c r="G848" s="198">
        <v>0</v>
      </c>
      <c r="H848" s="198">
        <v>0</v>
      </c>
      <c r="I848" s="198">
        <v>0</v>
      </c>
      <c r="J848" s="198">
        <v>1205450</v>
      </c>
      <c r="K848" s="198">
        <v>1205450</v>
      </c>
      <c r="L848" s="198">
        <v>867022.23</v>
      </c>
      <c r="M848" s="198">
        <v>867022.23</v>
      </c>
      <c r="N848" s="198">
        <v>0</v>
      </c>
      <c r="O848" s="198">
        <v>0</v>
      </c>
      <c r="P848" s="198">
        <v>1205450</v>
      </c>
      <c r="Q848" s="198">
        <v>1205450</v>
      </c>
      <c r="R848" s="198">
        <v>867022.23</v>
      </c>
    </row>
    <row r="849" spans="1:18" ht="15" customHeight="1" x14ac:dyDescent="0.3">
      <c r="A849">
        <f t="shared" si="13"/>
        <v>841</v>
      </c>
      <c r="B849" s="195" t="s">
        <v>185</v>
      </c>
      <c r="C849" s="196" t="s">
        <v>359</v>
      </c>
      <c r="D849" s="196" t="s">
        <v>185</v>
      </c>
      <c r="E849" s="201" t="s">
        <v>260</v>
      </c>
      <c r="F849" s="202" t="s">
        <v>261</v>
      </c>
      <c r="G849" s="198">
        <v>0</v>
      </c>
      <c r="H849" s="198">
        <v>0</v>
      </c>
      <c r="I849" s="198">
        <v>0</v>
      </c>
      <c r="J849" s="198">
        <v>2521828</v>
      </c>
      <c r="K849" s="198">
        <v>2521828</v>
      </c>
      <c r="L849" s="198">
        <v>2491172.4900000002</v>
      </c>
      <c r="M849" s="198">
        <v>2491172.4900000002</v>
      </c>
      <c r="N849" s="198">
        <v>0</v>
      </c>
      <c r="O849" s="198">
        <v>0</v>
      </c>
      <c r="P849" s="198">
        <v>2521828</v>
      </c>
      <c r="Q849" s="198">
        <v>2521828</v>
      </c>
      <c r="R849" s="198">
        <v>2491172.4900000002</v>
      </c>
    </row>
    <row r="850" spans="1:18" ht="15.6" x14ac:dyDescent="0.3">
      <c r="A850">
        <f t="shared" si="13"/>
        <v>842</v>
      </c>
      <c r="B850" s="195" t="s">
        <v>185</v>
      </c>
      <c r="C850" s="196" t="s">
        <v>359</v>
      </c>
      <c r="D850" s="196" t="s">
        <v>185</v>
      </c>
      <c r="E850" s="201" t="s">
        <v>262</v>
      </c>
      <c r="F850" s="202" t="s">
        <v>263</v>
      </c>
      <c r="G850" s="198">
        <v>0</v>
      </c>
      <c r="H850" s="198">
        <v>0</v>
      </c>
      <c r="I850" s="198">
        <v>0</v>
      </c>
      <c r="J850" s="198">
        <v>1156092</v>
      </c>
      <c r="K850" s="198">
        <v>1156092</v>
      </c>
      <c r="L850" s="198">
        <v>1125436.49</v>
      </c>
      <c r="M850" s="198">
        <v>1125436.49</v>
      </c>
      <c r="N850" s="198">
        <v>0</v>
      </c>
      <c r="O850" s="198">
        <v>0</v>
      </c>
      <c r="P850" s="198">
        <v>1156092</v>
      </c>
      <c r="Q850" s="198">
        <v>1156092</v>
      </c>
      <c r="R850" s="198">
        <v>1125436.49</v>
      </c>
    </row>
    <row r="851" spans="1:18" x14ac:dyDescent="0.3">
      <c r="A851">
        <f t="shared" si="13"/>
        <v>843</v>
      </c>
      <c r="B851" s="195" t="s">
        <v>185</v>
      </c>
      <c r="C851" s="196" t="s">
        <v>359</v>
      </c>
      <c r="D851" s="196" t="s">
        <v>185</v>
      </c>
      <c r="E851" s="201" t="s">
        <v>294</v>
      </c>
      <c r="F851" s="202" t="s">
        <v>450</v>
      </c>
      <c r="G851" s="198">
        <v>0</v>
      </c>
      <c r="H851" s="198">
        <v>0</v>
      </c>
      <c r="I851" s="198">
        <v>0</v>
      </c>
      <c r="J851" s="198">
        <v>1365736</v>
      </c>
      <c r="K851" s="198">
        <v>1365736</v>
      </c>
      <c r="L851" s="198">
        <v>1365736</v>
      </c>
      <c r="M851" s="198">
        <v>1365736</v>
      </c>
      <c r="N851" s="198">
        <v>0</v>
      </c>
      <c r="O851" s="198">
        <v>0</v>
      </c>
      <c r="P851" s="198">
        <v>1365736</v>
      </c>
      <c r="Q851" s="198">
        <v>1365736</v>
      </c>
      <c r="R851" s="198">
        <v>1365736</v>
      </c>
    </row>
    <row r="852" spans="1:18" x14ac:dyDescent="0.3">
      <c r="A852">
        <f t="shared" si="13"/>
        <v>844</v>
      </c>
      <c r="B852" s="195" t="s">
        <v>185</v>
      </c>
      <c r="C852" s="196" t="s">
        <v>359</v>
      </c>
      <c r="D852" s="196" t="s">
        <v>185</v>
      </c>
      <c r="E852" s="201" t="s">
        <v>348</v>
      </c>
      <c r="F852" s="202" t="s">
        <v>349</v>
      </c>
      <c r="G852" s="198">
        <v>152240</v>
      </c>
      <c r="H852" s="198">
        <v>0</v>
      </c>
      <c r="I852" s="198">
        <v>0</v>
      </c>
      <c r="J852" s="198">
        <v>0</v>
      </c>
      <c r="K852" s="198">
        <v>0</v>
      </c>
      <c r="L852" s="198">
        <v>0</v>
      </c>
      <c r="M852" s="198">
        <v>0</v>
      </c>
      <c r="N852" s="198">
        <v>0</v>
      </c>
      <c r="O852" s="198">
        <v>0</v>
      </c>
      <c r="P852" s="198">
        <v>152240</v>
      </c>
      <c r="Q852" s="198">
        <v>0</v>
      </c>
      <c r="R852" s="198">
        <v>0</v>
      </c>
    </row>
    <row r="853" spans="1:18" x14ac:dyDescent="0.3">
      <c r="A853">
        <f t="shared" si="13"/>
        <v>845</v>
      </c>
      <c r="B853" s="195" t="s">
        <v>239</v>
      </c>
      <c r="C853" s="196" t="s">
        <v>425</v>
      </c>
      <c r="D853" s="196" t="s">
        <v>185</v>
      </c>
      <c r="E853" s="201" t="s">
        <v>187</v>
      </c>
      <c r="F853" s="202" t="s">
        <v>399</v>
      </c>
      <c r="G853" s="198">
        <v>169900</v>
      </c>
      <c r="H853" s="198">
        <v>0</v>
      </c>
      <c r="I853" s="198">
        <v>169900</v>
      </c>
      <c r="J853" s="198">
        <v>0</v>
      </c>
      <c r="K853" s="198">
        <v>0</v>
      </c>
      <c r="L853" s="198">
        <v>0</v>
      </c>
      <c r="M853" s="198">
        <v>0</v>
      </c>
      <c r="N853" s="198">
        <v>0</v>
      </c>
      <c r="O853" s="198">
        <v>0</v>
      </c>
      <c r="P853" s="198">
        <v>169900</v>
      </c>
      <c r="Q853" s="198">
        <v>0</v>
      </c>
      <c r="R853" s="198">
        <v>169900</v>
      </c>
    </row>
    <row r="854" spans="1:18" x14ac:dyDescent="0.3">
      <c r="A854">
        <f t="shared" si="13"/>
        <v>846</v>
      </c>
      <c r="B854" s="195" t="s">
        <v>239</v>
      </c>
      <c r="C854" s="196" t="s">
        <v>425</v>
      </c>
      <c r="D854" s="196" t="s">
        <v>185</v>
      </c>
      <c r="E854" s="201" t="s">
        <v>188</v>
      </c>
      <c r="F854" s="202" t="s">
        <v>413</v>
      </c>
      <c r="G854" s="198">
        <v>169900</v>
      </c>
      <c r="H854" s="198">
        <v>0</v>
      </c>
      <c r="I854" s="198">
        <v>169900</v>
      </c>
      <c r="J854" s="198">
        <v>0</v>
      </c>
      <c r="K854" s="198">
        <v>0</v>
      </c>
      <c r="L854" s="198">
        <v>0</v>
      </c>
      <c r="M854" s="198">
        <v>0</v>
      </c>
      <c r="N854" s="198">
        <v>0</v>
      </c>
      <c r="O854" s="198">
        <v>0</v>
      </c>
      <c r="P854" s="198">
        <v>169900</v>
      </c>
      <c r="Q854" s="198">
        <v>0</v>
      </c>
      <c r="R854" s="198">
        <v>169900</v>
      </c>
    </row>
    <row r="855" spans="1:18" x14ac:dyDescent="0.3">
      <c r="A855">
        <f t="shared" si="13"/>
        <v>847</v>
      </c>
      <c r="B855" s="195" t="s">
        <v>239</v>
      </c>
      <c r="C855" s="196" t="s">
        <v>425</v>
      </c>
      <c r="D855" s="196" t="s">
        <v>185</v>
      </c>
      <c r="E855" s="201" t="s">
        <v>256</v>
      </c>
      <c r="F855" s="202" t="s">
        <v>257</v>
      </c>
      <c r="G855" s="198">
        <v>169900</v>
      </c>
      <c r="H855" s="198">
        <v>0</v>
      </c>
      <c r="I855" s="198">
        <v>169900</v>
      </c>
      <c r="J855" s="198">
        <v>0</v>
      </c>
      <c r="K855" s="198">
        <v>0</v>
      </c>
      <c r="L855" s="198">
        <v>0</v>
      </c>
      <c r="M855" s="198">
        <v>0</v>
      </c>
      <c r="N855" s="198">
        <v>0</v>
      </c>
      <c r="O855" s="198">
        <v>0</v>
      </c>
      <c r="P855" s="198">
        <v>169900</v>
      </c>
      <c r="Q855" s="198">
        <v>0</v>
      </c>
      <c r="R855" s="198">
        <v>169900</v>
      </c>
    </row>
    <row r="856" spans="1:18" ht="15.6" x14ac:dyDescent="0.3">
      <c r="A856">
        <f t="shared" si="13"/>
        <v>848</v>
      </c>
      <c r="B856" s="195" t="s">
        <v>239</v>
      </c>
      <c r="C856" s="196" t="s">
        <v>425</v>
      </c>
      <c r="D856" s="196" t="s">
        <v>185</v>
      </c>
      <c r="E856" s="201" t="s">
        <v>362</v>
      </c>
      <c r="F856" s="202" t="s">
        <v>363</v>
      </c>
      <c r="G856" s="198">
        <v>169900</v>
      </c>
      <c r="H856" s="198">
        <v>0</v>
      </c>
      <c r="I856" s="198">
        <v>169900</v>
      </c>
      <c r="J856" s="198">
        <v>0</v>
      </c>
      <c r="K856" s="198">
        <v>0</v>
      </c>
      <c r="L856" s="198">
        <v>0</v>
      </c>
      <c r="M856" s="198">
        <v>0</v>
      </c>
      <c r="N856" s="198">
        <v>0</v>
      </c>
      <c r="O856" s="198">
        <v>0</v>
      </c>
      <c r="P856" s="198">
        <v>169900</v>
      </c>
      <c r="Q856" s="198">
        <v>0</v>
      </c>
      <c r="R856" s="198">
        <v>169900</v>
      </c>
    </row>
    <row r="857" spans="1:18" ht="23.4" x14ac:dyDescent="0.3">
      <c r="A857">
        <f t="shared" si="13"/>
        <v>849</v>
      </c>
      <c r="B857" s="195" t="s">
        <v>239</v>
      </c>
      <c r="C857" s="196" t="s">
        <v>361</v>
      </c>
      <c r="D857" s="196" t="s">
        <v>185</v>
      </c>
      <c r="E857" s="201" t="s">
        <v>187</v>
      </c>
      <c r="F857" s="202" t="s">
        <v>62</v>
      </c>
      <c r="G857" s="198">
        <v>4539810</v>
      </c>
      <c r="H857" s="198">
        <v>0</v>
      </c>
      <c r="I857" s="198">
        <v>4539734.8099999996</v>
      </c>
      <c r="J857" s="198">
        <v>0</v>
      </c>
      <c r="K857" s="198">
        <v>0</v>
      </c>
      <c r="L857" s="198">
        <v>0</v>
      </c>
      <c r="M857" s="198">
        <v>0</v>
      </c>
      <c r="N857" s="198">
        <v>0</v>
      </c>
      <c r="O857" s="198">
        <v>0</v>
      </c>
      <c r="P857" s="198">
        <v>4539810</v>
      </c>
      <c r="Q857" s="198">
        <v>0</v>
      </c>
      <c r="R857" s="198">
        <v>4539734.8099999996</v>
      </c>
    </row>
    <row r="858" spans="1:18" x14ac:dyDescent="0.3">
      <c r="A858">
        <f t="shared" si="13"/>
        <v>850</v>
      </c>
      <c r="B858" s="195" t="s">
        <v>239</v>
      </c>
      <c r="C858" s="196" t="s">
        <v>361</v>
      </c>
      <c r="D858" s="196" t="s">
        <v>185</v>
      </c>
      <c r="E858" s="196" t="s">
        <v>188</v>
      </c>
      <c r="F858" s="200" t="s">
        <v>413</v>
      </c>
      <c r="G858" s="198">
        <v>4539810</v>
      </c>
      <c r="H858" s="198">
        <v>0</v>
      </c>
      <c r="I858" s="198">
        <v>4539734.8099999996</v>
      </c>
      <c r="J858" s="198">
        <v>0</v>
      </c>
      <c r="K858" s="198">
        <v>0</v>
      </c>
      <c r="L858" s="198">
        <v>0</v>
      </c>
      <c r="M858" s="198">
        <v>0</v>
      </c>
      <c r="N858" s="198">
        <v>0</v>
      </c>
      <c r="O858" s="198">
        <v>0</v>
      </c>
      <c r="P858" s="198">
        <v>4539810</v>
      </c>
      <c r="Q858" s="198">
        <v>0</v>
      </c>
      <c r="R858" s="198">
        <v>4539734.8099999996</v>
      </c>
    </row>
    <row r="859" spans="1:18" ht="23.4" x14ac:dyDescent="0.3">
      <c r="A859">
        <f t="shared" si="13"/>
        <v>851</v>
      </c>
      <c r="B859" s="195" t="s">
        <v>484</v>
      </c>
      <c r="C859" s="196"/>
      <c r="D859" s="196"/>
      <c r="E859" s="201"/>
      <c r="F859" s="202"/>
      <c r="G859" s="198" t="s">
        <v>185</v>
      </c>
      <c r="H859" s="198" t="s">
        <v>185</v>
      </c>
      <c r="I859" s="198" t="s">
        <v>458</v>
      </c>
      <c r="J859" s="198"/>
      <c r="K859" s="198" t="s">
        <v>185</v>
      </c>
      <c r="L859" s="198" t="s">
        <v>185</v>
      </c>
      <c r="M859" s="198" t="s">
        <v>185</v>
      </c>
      <c r="N859" s="198" t="s">
        <v>185</v>
      </c>
      <c r="O859" s="198" t="s">
        <v>185</v>
      </c>
      <c r="P859" s="198" t="s">
        <v>185</v>
      </c>
      <c r="Q859" s="198" t="s">
        <v>478</v>
      </c>
      <c r="R859" s="198"/>
    </row>
    <row r="860" spans="1:18" x14ac:dyDescent="0.3">
      <c r="A860">
        <f t="shared" si="13"/>
        <v>852</v>
      </c>
      <c r="B860" s="195" t="s">
        <v>406</v>
      </c>
      <c r="C860" s="196" t="s">
        <v>407</v>
      </c>
      <c r="D860" s="196">
        <v>3</v>
      </c>
      <c r="E860" s="201">
        <v>4</v>
      </c>
      <c r="F860" s="202">
        <v>5</v>
      </c>
      <c r="G860" s="198">
        <v>6</v>
      </c>
      <c r="H860" s="198">
        <v>7</v>
      </c>
      <c r="I860" s="198">
        <v>8</v>
      </c>
      <c r="J860" s="198">
        <v>9</v>
      </c>
      <c r="K860" s="198">
        <v>10</v>
      </c>
      <c r="L860" s="198">
        <v>11</v>
      </c>
      <c r="M860" s="198">
        <v>12</v>
      </c>
      <c r="N860" s="198" t="s">
        <v>408</v>
      </c>
      <c r="O860" s="198" t="s">
        <v>409</v>
      </c>
      <c r="P860" s="198" t="s">
        <v>410</v>
      </c>
      <c r="Q860" s="198" t="s">
        <v>411</v>
      </c>
      <c r="R860" s="198" t="s">
        <v>412</v>
      </c>
    </row>
    <row r="861" spans="1:18" x14ac:dyDescent="0.3">
      <c r="A861">
        <f t="shared" si="13"/>
        <v>853</v>
      </c>
      <c r="B861" s="195" t="s">
        <v>239</v>
      </c>
      <c r="C861" s="196" t="s">
        <v>361</v>
      </c>
      <c r="D861" s="196" t="s">
        <v>185</v>
      </c>
      <c r="E861" s="196" t="s">
        <v>256</v>
      </c>
      <c r="F861" s="200" t="s">
        <v>257</v>
      </c>
      <c r="G861" s="198">
        <v>4539810</v>
      </c>
      <c r="H861" s="198">
        <v>0</v>
      </c>
      <c r="I861" s="198">
        <v>4539734.8099999996</v>
      </c>
      <c r="J861" s="198">
        <v>0</v>
      </c>
      <c r="K861" s="198">
        <v>0</v>
      </c>
      <c r="L861" s="198">
        <v>0</v>
      </c>
      <c r="M861" s="198">
        <v>0</v>
      </c>
      <c r="N861" s="198">
        <v>0</v>
      </c>
      <c r="O861" s="198">
        <v>0</v>
      </c>
      <c r="P861" s="198">
        <v>4539810</v>
      </c>
      <c r="Q861" s="198">
        <v>0</v>
      </c>
      <c r="R861" s="198">
        <v>4539734.8099999996</v>
      </c>
    </row>
    <row r="862" spans="1:18" ht="15.6" x14ac:dyDescent="0.3">
      <c r="A862">
        <f t="shared" si="13"/>
        <v>854</v>
      </c>
      <c r="B862" s="195" t="s">
        <v>239</v>
      </c>
      <c r="C862" s="196" t="s">
        <v>361</v>
      </c>
      <c r="D862" s="196" t="s">
        <v>185</v>
      </c>
      <c r="E862" s="201" t="s">
        <v>362</v>
      </c>
      <c r="F862" s="202" t="s">
        <v>363</v>
      </c>
      <c r="G862" s="198">
        <v>4539810</v>
      </c>
      <c r="H862" s="198">
        <v>0</v>
      </c>
      <c r="I862" s="198">
        <v>4539734.8099999996</v>
      </c>
      <c r="J862" s="198">
        <v>0</v>
      </c>
      <c r="K862" s="198">
        <v>0</v>
      </c>
      <c r="L862" s="198">
        <v>0</v>
      </c>
      <c r="M862" s="198">
        <v>0</v>
      </c>
      <c r="N862" s="198">
        <v>0</v>
      </c>
      <c r="O862" s="198">
        <v>0</v>
      </c>
      <c r="P862" s="198">
        <v>4539810</v>
      </c>
      <c r="Q862" s="198">
        <v>0</v>
      </c>
      <c r="R862" s="198">
        <v>4539734.8099999996</v>
      </c>
    </row>
    <row r="863" spans="1:18" ht="15.6" x14ac:dyDescent="0.3">
      <c r="A863">
        <f t="shared" si="13"/>
        <v>855</v>
      </c>
      <c r="B863" s="195" t="s">
        <v>185</v>
      </c>
      <c r="C863" s="196" t="s">
        <v>364</v>
      </c>
      <c r="D863" s="196" t="s">
        <v>185</v>
      </c>
      <c r="E863" s="196" t="s">
        <v>187</v>
      </c>
      <c r="F863" s="200" t="s">
        <v>365</v>
      </c>
      <c r="G863" s="198">
        <v>187136559.61000001</v>
      </c>
      <c r="H863" s="198">
        <v>182274609.61000001</v>
      </c>
      <c r="I863" s="198">
        <v>176993291.41</v>
      </c>
      <c r="J863" s="198">
        <v>14824769.66</v>
      </c>
      <c r="K863" s="198">
        <v>15720549.140000001</v>
      </c>
      <c r="L863" s="198">
        <v>14781149.119999999</v>
      </c>
      <c r="M863" s="198">
        <v>12567182.49</v>
      </c>
      <c r="N863" s="198">
        <v>1087102.94</v>
      </c>
      <c r="O863" s="198">
        <v>1126863.69</v>
      </c>
      <c r="P863" s="198">
        <v>201961329.27000001</v>
      </c>
      <c r="Q863" s="198">
        <v>197995158.75</v>
      </c>
      <c r="R863" s="198">
        <v>191774440.53</v>
      </c>
    </row>
    <row r="864" spans="1:18" x14ac:dyDescent="0.3">
      <c r="A864">
        <f t="shared" si="13"/>
        <v>856</v>
      </c>
      <c r="B864" s="195" t="s">
        <v>185</v>
      </c>
      <c r="C864" s="196" t="s">
        <v>364</v>
      </c>
      <c r="D864" s="196" t="s">
        <v>185</v>
      </c>
      <c r="E864" s="196" t="s">
        <v>188</v>
      </c>
      <c r="F864" s="199" t="s">
        <v>413</v>
      </c>
      <c r="G864" s="198">
        <v>186984319.61000001</v>
      </c>
      <c r="H864" s="198">
        <v>182274609.61000001</v>
      </c>
      <c r="I864" s="198">
        <v>176993291.41</v>
      </c>
      <c r="J864" s="198">
        <v>1709022.66</v>
      </c>
      <c r="K864" s="198">
        <v>2291360.15</v>
      </c>
      <c r="L864" s="198">
        <v>2070059.64</v>
      </c>
      <c r="M864" s="198">
        <v>233235</v>
      </c>
      <c r="N864" s="198">
        <v>1038402.94</v>
      </c>
      <c r="O864" s="198">
        <v>798421.7</v>
      </c>
      <c r="P864" s="198">
        <v>188693342.27000001</v>
      </c>
      <c r="Q864" s="198">
        <v>184565969.75999999</v>
      </c>
      <c r="R864" s="198">
        <v>179063351.05000001</v>
      </c>
    </row>
    <row r="865" spans="1:18" x14ac:dyDescent="0.3">
      <c r="A865">
        <f t="shared" si="13"/>
        <v>857</v>
      </c>
      <c r="B865" s="195" t="s">
        <v>185</v>
      </c>
      <c r="C865" s="196" t="s">
        <v>364</v>
      </c>
      <c r="D865" s="196" t="s">
        <v>185</v>
      </c>
      <c r="E865" s="196" t="s">
        <v>189</v>
      </c>
      <c r="F865" s="200" t="s">
        <v>190</v>
      </c>
      <c r="G865" s="198">
        <v>127699275</v>
      </c>
      <c r="H865" s="198">
        <v>127699275</v>
      </c>
      <c r="I865" s="198">
        <v>122582927.58</v>
      </c>
      <c r="J865" s="198">
        <v>0</v>
      </c>
      <c r="K865" s="198">
        <v>57975.8</v>
      </c>
      <c r="L865" s="198">
        <v>57537.39</v>
      </c>
      <c r="M865" s="198">
        <v>0</v>
      </c>
      <c r="N865" s="198">
        <v>54461.59</v>
      </c>
      <c r="O865" s="198">
        <v>3075.8</v>
      </c>
      <c r="P865" s="198">
        <v>127699275</v>
      </c>
      <c r="Q865" s="198">
        <v>127757250.8</v>
      </c>
      <c r="R865" s="198">
        <v>122640464.97</v>
      </c>
    </row>
    <row r="866" spans="1:18" x14ac:dyDescent="0.3">
      <c r="A866">
        <f t="shared" si="13"/>
        <v>858</v>
      </c>
      <c r="B866" s="195" t="s">
        <v>185</v>
      </c>
      <c r="C866" s="196" t="s">
        <v>364</v>
      </c>
      <c r="D866" s="196" t="s">
        <v>185</v>
      </c>
      <c r="E866" s="201" t="s">
        <v>191</v>
      </c>
      <c r="F866" s="202" t="s">
        <v>192</v>
      </c>
      <c r="G866" s="198">
        <v>104319941</v>
      </c>
      <c r="H866" s="198">
        <v>104319941</v>
      </c>
      <c r="I866" s="198">
        <v>100262599.31</v>
      </c>
      <c r="J866" s="198">
        <v>0</v>
      </c>
      <c r="K866" s="198">
        <v>47521.15</v>
      </c>
      <c r="L866" s="198">
        <v>47521.15</v>
      </c>
      <c r="M866" s="198">
        <v>0</v>
      </c>
      <c r="N866" s="198">
        <v>45000</v>
      </c>
      <c r="O866" s="198">
        <v>2521.15</v>
      </c>
      <c r="P866" s="198">
        <v>104319941</v>
      </c>
      <c r="Q866" s="198">
        <v>104367462.15000001</v>
      </c>
      <c r="R866" s="198">
        <v>100310120.45999999</v>
      </c>
    </row>
    <row r="867" spans="1:18" x14ac:dyDescent="0.3">
      <c r="A867">
        <f t="shared" si="13"/>
        <v>859</v>
      </c>
      <c r="B867" s="195" t="s">
        <v>185</v>
      </c>
      <c r="C867" s="196" t="s">
        <v>364</v>
      </c>
      <c r="D867" s="196" t="s">
        <v>185</v>
      </c>
      <c r="E867" s="201" t="s">
        <v>193</v>
      </c>
      <c r="F867" s="202" t="s">
        <v>194</v>
      </c>
      <c r="G867" s="198">
        <v>104319941</v>
      </c>
      <c r="H867" s="198">
        <v>104319941</v>
      </c>
      <c r="I867" s="198">
        <v>100262599.31</v>
      </c>
      <c r="J867" s="198">
        <v>0</v>
      </c>
      <c r="K867" s="198">
        <v>47521.15</v>
      </c>
      <c r="L867" s="198">
        <v>47521.15</v>
      </c>
      <c r="M867" s="198">
        <v>0</v>
      </c>
      <c r="N867" s="198">
        <v>45000</v>
      </c>
      <c r="O867" s="198">
        <v>2521.15</v>
      </c>
      <c r="P867" s="198">
        <v>104319941</v>
      </c>
      <c r="Q867" s="198">
        <v>104367462.15000001</v>
      </c>
      <c r="R867" s="198">
        <v>100310120.45999999</v>
      </c>
    </row>
    <row r="868" spans="1:18" x14ac:dyDescent="0.3">
      <c r="A868">
        <f t="shared" si="13"/>
        <v>860</v>
      </c>
      <c r="B868" s="195" t="s">
        <v>185</v>
      </c>
      <c r="C868" s="196" t="s">
        <v>364</v>
      </c>
      <c r="D868" s="196" t="s">
        <v>185</v>
      </c>
      <c r="E868" s="201" t="s">
        <v>195</v>
      </c>
      <c r="F868" s="202" t="s">
        <v>196</v>
      </c>
      <c r="G868" s="198">
        <v>23379334</v>
      </c>
      <c r="H868" s="198">
        <v>23379334</v>
      </c>
      <c r="I868" s="198">
        <v>22320328.27</v>
      </c>
      <c r="J868" s="198">
        <v>0</v>
      </c>
      <c r="K868" s="198">
        <v>10454.65</v>
      </c>
      <c r="L868" s="198">
        <v>10016.24</v>
      </c>
      <c r="M868" s="198">
        <v>0</v>
      </c>
      <c r="N868" s="198">
        <v>9461.59</v>
      </c>
      <c r="O868" s="198">
        <v>554.65</v>
      </c>
      <c r="P868" s="198">
        <v>23379334</v>
      </c>
      <c r="Q868" s="198">
        <v>23389788.649999999</v>
      </c>
      <c r="R868" s="198">
        <v>22330344.510000002</v>
      </c>
    </row>
    <row r="869" spans="1:18" x14ac:dyDescent="0.3">
      <c r="A869">
        <f t="shared" si="13"/>
        <v>861</v>
      </c>
      <c r="B869" s="195" t="s">
        <v>185</v>
      </c>
      <c r="C869" s="196" t="s">
        <v>364</v>
      </c>
      <c r="D869" s="196" t="s">
        <v>185</v>
      </c>
      <c r="E869" s="201" t="s">
        <v>197</v>
      </c>
      <c r="F869" s="202" t="s">
        <v>198</v>
      </c>
      <c r="G869" s="198">
        <v>30229466.239999998</v>
      </c>
      <c r="H869" s="198">
        <v>30229466.239999998</v>
      </c>
      <c r="I869" s="198">
        <v>25864697.109999999</v>
      </c>
      <c r="J869" s="198">
        <v>1708722.66</v>
      </c>
      <c r="K869" s="198">
        <v>2223278.71</v>
      </c>
      <c r="L869" s="198">
        <v>2002516.34</v>
      </c>
      <c r="M869" s="198">
        <v>233235</v>
      </c>
      <c r="N869" s="198">
        <v>983276.44</v>
      </c>
      <c r="O869" s="198">
        <v>786004.9</v>
      </c>
      <c r="P869" s="198">
        <v>31938188.899999999</v>
      </c>
      <c r="Q869" s="198">
        <v>32452744.949999999</v>
      </c>
      <c r="R869" s="198">
        <v>27867213.449999999</v>
      </c>
    </row>
    <row r="870" spans="1:18" x14ac:dyDescent="0.3">
      <c r="A870">
        <f t="shared" si="13"/>
        <v>862</v>
      </c>
      <c r="B870" s="195" t="s">
        <v>185</v>
      </c>
      <c r="C870" s="196" t="s">
        <v>364</v>
      </c>
      <c r="D870" s="196" t="s">
        <v>185</v>
      </c>
      <c r="E870" s="201" t="s">
        <v>199</v>
      </c>
      <c r="F870" s="202" t="s">
        <v>200</v>
      </c>
      <c r="G870" s="198">
        <v>6268501.5899999999</v>
      </c>
      <c r="H870" s="198">
        <v>6268501.5899999999</v>
      </c>
      <c r="I870" s="198">
        <v>5436738.4100000001</v>
      </c>
      <c r="J870" s="198">
        <v>487342</v>
      </c>
      <c r="K870" s="198">
        <v>923504.07</v>
      </c>
      <c r="L870" s="198">
        <v>864788.19</v>
      </c>
      <c r="M870" s="198">
        <v>0</v>
      </c>
      <c r="N870" s="198">
        <v>398859.73</v>
      </c>
      <c r="O870" s="198">
        <v>465928.46</v>
      </c>
      <c r="P870" s="198">
        <v>6755843.5899999999</v>
      </c>
      <c r="Q870" s="198">
        <v>7192005.6600000001</v>
      </c>
      <c r="R870" s="198">
        <v>6301526.5999999996</v>
      </c>
    </row>
    <row r="871" spans="1:18" x14ac:dyDescent="0.3">
      <c r="A871">
        <f t="shared" si="13"/>
        <v>863</v>
      </c>
      <c r="B871" s="195" t="s">
        <v>185</v>
      </c>
      <c r="C871" s="196" t="s">
        <v>364</v>
      </c>
      <c r="D871" s="196" t="s">
        <v>185</v>
      </c>
      <c r="E871" s="196" t="s">
        <v>241</v>
      </c>
      <c r="F871" s="200" t="s">
        <v>242</v>
      </c>
      <c r="G871" s="198">
        <v>125740</v>
      </c>
      <c r="H871" s="198">
        <v>125740</v>
      </c>
      <c r="I871" s="198">
        <v>120226.5</v>
      </c>
      <c r="J871" s="198">
        <v>20000</v>
      </c>
      <c r="K871" s="198">
        <v>24500</v>
      </c>
      <c r="L871" s="198">
        <v>13838.36</v>
      </c>
      <c r="M871" s="198">
        <v>0</v>
      </c>
      <c r="N871" s="198">
        <v>3813.06</v>
      </c>
      <c r="O871" s="198">
        <v>10025.299999999999</v>
      </c>
      <c r="P871" s="198">
        <v>145740</v>
      </c>
      <c r="Q871" s="198">
        <v>150240</v>
      </c>
      <c r="R871" s="198">
        <v>134064.85999999999</v>
      </c>
    </row>
    <row r="872" spans="1:18" x14ac:dyDescent="0.3">
      <c r="A872">
        <f t="shared" si="13"/>
        <v>864</v>
      </c>
      <c r="B872" s="195" t="s">
        <v>185</v>
      </c>
      <c r="C872" s="196" t="s">
        <v>364</v>
      </c>
      <c r="D872" s="196" t="s">
        <v>185</v>
      </c>
      <c r="E872" s="201" t="s">
        <v>243</v>
      </c>
      <c r="F872" s="202" t="s">
        <v>244</v>
      </c>
      <c r="G872" s="198">
        <v>3208880</v>
      </c>
      <c r="H872" s="198">
        <v>3208880</v>
      </c>
      <c r="I872" s="198">
        <v>2880235.44</v>
      </c>
      <c r="J872" s="198">
        <v>708860</v>
      </c>
      <c r="K872" s="198">
        <v>746974.24</v>
      </c>
      <c r="L872" s="198">
        <v>687977.14</v>
      </c>
      <c r="M872" s="198">
        <v>0</v>
      </c>
      <c r="N872" s="198">
        <v>378085.8</v>
      </c>
      <c r="O872" s="198">
        <v>309891.34000000003</v>
      </c>
      <c r="P872" s="198">
        <v>3917740</v>
      </c>
      <c r="Q872" s="198">
        <v>3955854.24</v>
      </c>
      <c r="R872" s="198">
        <v>3568212.58</v>
      </c>
    </row>
    <row r="873" spans="1:18" x14ac:dyDescent="0.3">
      <c r="A873">
        <f t="shared" si="13"/>
        <v>865</v>
      </c>
      <c r="B873" s="195" t="s">
        <v>185</v>
      </c>
      <c r="C873" s="196" t="s">
        <v>364</v>
      </c>
      <c r="D873" s="196" t="s">
        <v>185</v>
      </c>
      <c r="E873" s="201" t="s">
        <v>201</v>
      </c>
      <c r="F873" s="202" t="s">
        <v>202</v>
      </c>
      <c r="G873" s="198">
        <v>8272447.6500000004</v>
      </c>
      <c r="H873" s="198">
        <v>8272447.6500000004</v>
      </c>
      <c r="I873" s="198">
        <v>6711656.2800000003</v>
      </c>
      <c r="J873" s="198">
        <v>152398</v>
      </c>
      <c r="K873" s="198">
        <v>191871.8</v>
      </c>
      <c r="L873" s="198">
        <v>146033.76</v>
      </c>
      <c r="M873" s="198">
        <v>0</v>
      </c>
      <c r="N873" s="198">
        <v>145873.96</v>
      </c>
      <c r="O873" s="198">
        <v>159.80000000000001</v>
      </c>
      <c r="P873" s="198">
        <v>8424845.6500000004</v>
      </c>
      <c r="Q873" s="198">
        <v>8464319.4499999993</v>
      </c>
      <c r="R873" s="198">
        <v>6857690.04</v>
      </c>
    </row>
    <row r="874" spans="1:18" x14ac:dyDescent="0.3">
      <c r="A874">
        <f t="shared" si="13"/>
        <v>866</v>
      </c>
      <c r="B874" s="195" t="s">
        <v>185</v>
      </c>
      <c r="C874" s="196" t="s">
        <v>364</v>
      </c>
      <c r="D874" s="196" t="s">
        <v>185</v>
      </c>
      <c r="E874" s="196" t="s">
        <v>203</v>
      </c>
      <c r="F874" s="199" t="s">
        <v>204</v>
      </c>
      <c r="G874" s="198">
        <v>67820</v>
      </c>
      <c r="H874" s="198">
        <v>67820</v>
      </c>
      <c r="I874" s="198">
        <v>7800</v>
      </c>
      <c r="J874" s="198">
        <v>17460</v>
      </c>
      <c r="K874" s="198">
        <v>16660</v>
      </c>
      <c r="L874" s="198">
        <v>755.8</v>
      </c>
      <c r="M874" s="198">
        <v>0</v>
      </c>
      <c r="N874" s="198">
        <v>755.8</v>
      </c>
      <c r="O874" s="198">
        <v>0</v>
      </c>
      <c r="P874" s="198">
        <v>85280</v>
      </c>
      <c r="Q874" s="198">
        <v>84480</v>
      </c>
      <c r="R874" s="198">
        <v>8555.7999999999993</v>
      </c>
    </row>
    <row r="875" spans="1:18" ht="26.4" x14ac:dyDescent="0.3">
      <c r="A875">
        <f t="shared" si="13"/>
        <v>867</v>
      </c>
      <c r="B875" s="227" t="s">
        <v>185</v>
      </c>
      <c r="C875" s="227" t="s">
        <v>364</v>
      </c>
      <c r="D875" s="227" t="s">
        <v>185</v>
      </c>
      <c r="E875" s="227" t="s">
        <v>205</v>
      </c>
      <c r="F875" s="227" t="s">
        <v>206</v>
      </c>
      <c r="G875" s="203">
        <v>10766336</v>
      </c>
      <c r="H875" s="222">
        <v>10766336</v>
      </c>
      <c r="I875" s="222">
        <v>9470523.25</v>
      </c>
      <c r="J875" s="222">
        <v>56200</v>
      </c>
      <c r="K875" s="222">
        <v>52585.94</v>
      </c>
      <c r="L875" s="222">
        <v>52508.09</v>
      </c>
      <c r="M875" s="222">
        <v>0</v>
      </c>
      <c r="N875" s="222">
        <v>52508.09</v>
      </c>
      <c r="O875" s="222">
        <v>0</v>
      </c>
      <c r="P875" s="222">
        <v>10822536</v>
      </c>
      <c r="Q875" s="222">
        <v>10818921.939999999</v>
      </c>
      <c r="R875" s="222">
        <v>9523031.3399999999</v>
      </c>
    </row>
    <row r="876" spans="1:18" x14ac:dyDescent="0.3">
      <c r="A876">
        <f t="shared" si="13"/>
        <v>868</v>
      </c>
      <c r="B876" s="227" t="s">
        <v>185</v>
      </c>
      <c r="C876" s="227" t="s">
        <v>364</v>
      </c>
      <c r="D876" s="227" t="s">
        <v>185</v>
      </c>
      <c r="E876" s="227" t="s">
        <v>207</v>
      </c>
      <c r="F876" s="227" t="s">
        <v>208</v>
      </c>
      <c r="G876" s="224">
        <v>1450880</v>
      </c>
      <c r="H876" s="222">
        <v>1450880</v>
      </c>
      <c r="I876" s="222">
        <v>1336525.69</v>
      </c>
      <c r="J876" s="222">
        <v>0</v>
      </c>
      <c r="K876" s="222">
        <v>38.94</v>
      </c>
      <c r="L876" s="222">
        <v>38.94</v>
      </c>
      <c r="M876" s="222">
        <v>0</v>
      </c>
      <c r="N876" s="222">
        <v>38.94</v>
      </c>
      <c r="O876" s="222">
        <v>0</v>
      </c>
      <c r="P876" s="222">
        <v>1450880</v>
      </c>
      <c r="Q876" s="222">
        <v>1450918.94</v>
      </c>
      <c r="R876" s="222">
        <v>1336564.6299999999</v>
      </c>
    </row>
    <row r="877" spans="1:18" ht="15" customHeight="1" x14ac:dyDescent="0.3">
      <c r="A877">
        <f t="shared" si="13"/>
        <v>869</v>
      </c>
      <c r="B877" s="228" t="s">
        <v>185</v>
      </c>
      <c r="C877" s="228" t="s">
        <v>364</v>
      </c>
      <c r="D877" s="228" t="s">
        <v>185</v>
      </c>
      <c r="E877" s="228" t="s">
        <v>209</v>
      </c>
      <c r="F877" s="228" t="s">
        <v>210</v>
      </c>
      <c r="G877" s="224">
        <v>112990</v>
      </c>
      <c r="H877" s="222">
        <v>112990</v>
      </c>
      <c r="I877" s="222">
        <v>82731.72</v>
      </c>
      <c r="J877" s="229">
        <v>0</v>
      </c>
      <c r="K877" s="229">
        <v>0</v>
      </c>
      <c r="L877" s="229">
        <v>0</v>
      </c>
      <c r="M877" s="229">
        <v>0</v>
      </c>
      <c r="N877" s="229">
        <v>0</v>
      </c>
      <c r="O877" s="222">
        <v>0</v>
      </c>
      <c r="P877" s="222">
        <v>112990</v>
      </c>
      <c r="Q877" s="222">
        <v>112990</v>
      </c>
      <c r="R877" s="222">
        <v>82731.72</v>
      </c>
    </row>
    <row r="878" spans="1:18" x14ac:dyDescent="0.3">
      <c r="A878">
        <f t="shared" si="13"/>
        <v>870</v>
      </c>
      <c r="B878" s="227" t="s">
        <v>185</v>
      </c>
      <c r="C878" s="227" t="s">
        <v>364</v>
      </c>
      <c r="D878" s="227" t="s">
        <v>185</v>
      </c>
      <c r="E878" s="227" t="s">
        <v>211</v>
      </c>
      <c r="F878" s="227" t="s">
        <v>212</v>
      </c>
      <c r="G878" s="203">
        <v>2978070</v>
      </c>
      <c r="H878" s="222">
        <v>2978070</v>
      </c>
      <c r="I878" s="222">
        <v>2522917.7400000002</v>
      </c>
      <c r="J878" s="222">
        <v>6000</v>
      </c>
      <c r="K878" s="222">
        <v>9000</v>
      </c>
      <c r="L878" s="222">
        <v>8972.15</v>
      </c>
      <c r="M878" s="222">
        <v>0</v>
      </c>
      <c r="N878" s="222">
        <v>8972.15</v>
      </c>
      <c r="O878" s="222">
        <v>0</v>
      </c>
      <c r="P878" s="222">
        <v>2984070</v>
      </c>
      <c r="Q878" s="222">
        <v>2987070</v>
      </c>
      <c r="R878" s="222">
        <v>2531889.89</v>
      </c>
    </row>
    <row r="879" spans="1:18" ht="15" customHeight="1" x14ac:dyDescent="0.3">
      <c r="A879">
        <f t="shared" si="13"/>
        <v>871</v>
      </c>
      <c r="B879" s="228" t="s">
        <v>185</v>
      </c>
      <c r="C879" s="228" t="s">
        <v>364</v>
      </c>
      <c r="D879" s="228" t="s">
        <v>185</v>
      </c>
      <c r="E879" s="228" t="s">
        <v>213</v>
      </c>
      <c r="F879" s="228" t="s">
        <v>214</v>
      </c>
      <c r="G879" s="203">
        <v>1909441</v>
      </c>
      <c r="H879" s="222">
        <v>1909441</v>
      </c>
      <c r="I879" s="222">
        <v>1428334.09</v>
      </c>
      <c r="J879" s="229">
        <v>0</v>
      </c>
      <c r="K879" s="229">
        <v>0</v>
      </c>
      <c r="L879" s="229">
        <v>0</v>
      </c>
      <c r="M879" s="229">
        <v>0</v>
      </c>
      <c r="N879" s="229">
        <v>0</v>
      </c>
      <c r="O879" s="222">
        <v>0</v>
      </c>
      <c r="P879" s="222">
        <v>1909441</v>
      </c>
      <c r="Q879" s="222">
        <v>1909441</v>
      </c>
      <c r="R879" s="222">
        <v>1428334.09</v>
      </c>
    </row>
    <row r="880" spans="1:18" ht="26.4" x14ac:dyDescent="0.3">
      <c r="A880">
        <f t="shared" si="13"/>
        <v>872</v>
      </c>
      <c r="B880" s="227" t="s">
        <v>185</v>
      </c>
      <c r="C880" s="227" t="s">
        <v>364</v>
      </c>
      <c r="D880" s="227" t="s">
        <v>185</v>
      </c>
      <c r="E880" s="227" t="s">
        <v>215</v>
      </c>
      <c r="F880" s="227" t="s">
        <v>216</v>
      </c>
      <c r="G880" s="203">
        <v>4314955</v>
      </c>
      <c r="H880" s="222">
        <v>4314955</v>
      </c>
      <c r="I880" s="222">
        <v>4100014.01</v>
      </c>
      <c r="J880" s="222">
        <v>50200</v>
      </c>
      <c r="K880" s="222">
        <v>43547</v>
      </c>
      <c r="L880" s="222">
        <v>43497</v>
      </c>
      <c r="M880" s="222">
        <v>0</v>
      </c>
      <c r="N880" s="222">
        <v>43497</v>
      </c>
      <c r="O880" s="222">
        <v>0</v>
      </c>
      <c r="P880" s="222">
        <v>4365155</v>
      </c>
      <c r="Q880" s="222">
        <v>4358502</v>
      </c>
      <c r="R880" s="222">
        <v>4143511.01</v>
      </c>
    </row>
    <row r="881" spans="1:18" ht="36.6" x14ac:dyDescent="0.3">
      <c r="A881">
        <f t="shared" si="13"/>
        <v>873</v>
      </c>
      <c r="B881" s="230" t="s">
        <v>185</v>
      </c>
      <c r="C881" s="230" t="s">
        <v>364</v>
      </c>
      <c r="D881" s="230" t="s">
        <v>185</v>
      </c>
      <c r="E881" s="230" t="s">
        <v>217</v>
      </c>
      <c r="F881" s="230" t="s">
        <v>218</v>
      </c>
      <c r="G881" s="203">
        <v>1519741</v>
      </c>
      <c r="H881" s="222">
        <v>1519741</v>
      </c>
      <c r="I881" s="222">
        <v>1237517.23</v>
      </c>
      <c r="J881" s="222">
        <v>266462.65999999997</v>
      </c>
      <c r="K881" s="222">
        <v>267182.65999999997</v>
      </c>
      <c r="L881" s="222">
        <v>236615</v>
      </c>
      <c r="M881" s="222">
        <v>233235</v>
      </c>
      <c r="N881" s="222">
        <v>3380</v>
      </c>
      <c r="O881" s="222">
        <v>0</v>
      </c>
      <c r="P881" s="222">
        <v>1786203.66</v>
      </c>
      <c r="Q881" s="222">
        <v>1786923.66</v>
      </c>
      <c r="R881" s="222">
        <v>1474132.23</v>
      </c>
    </row>
    <row r="882" spans="1:18" ht="57.6" x14ac:dyDescent="0.3">
      <c r="A882">
        <f t="shared" si="13"/>
        <v>874</v>
      </c>
      <c r="B882" s="223" t="s">
        <v>185</v>
      </c>
      <c r="C882" s="223" t="s">
        <v>364</v>
      </c>
      <c r="D882" s="223" t="s">
        <v>185</v>
      </c>
      <c r="E882" s="223" t="s">
        <v>321</v>
      </c>
      <c r="F882" s="223" t="s">
        <v>322</v>
      </c>
      <c r="G882" s="223">
        <v>67300</v>
      </c>
      <c r="H882" s="223">
        <v>67300</v>
      </c>
      <c r="I882" s="223">
        <v>52300</v>
      </c>
      <c r="J882" s="223">
        <v>260142.66</v>
      </c>
      <c r="K882" s="223">
        <v>260142.66</v>
      </c>
      <c r="L882" s="223">
        <v>233235</v>
      </c>
      <c r="M882" s="223">
        <v>233235</v>
      </c>
      <c r="N882" s="223">
        <v>0</v>
      </c>
      <c r="O882" s="223">
        <v>0</v>
      </c>
      <c r="P882" s="223">
        <v>327442.65999999997</v>
      </c>
      <c r="Q882" s="223">
        <v>327442.65999999997</v>
      </c>
      <c r="R882" s="223">
        <v>285535</v>
      </c>
    </row>
    <row r="883" spans="1:18" ht="57.6" x14ac:dyDescent="0.3">
      <c r="A883">
        <f t="shared" si="13"/>
        <v>875</v>
      </c>
      <c r="B883" s="231" t="s">
        <v>185</v>
      </c>
      <c r="C883" s="231" t="s">
        <v>364</v>
      </c>
      <c r="D883" s="231" t="s">
        <v>185</v>
      </c>
      <c r="E883" s="231" t="s">
        <v>219</v>
      </c>
      <c r="F883" s="231" t="s">
        <v>220</v>
      </c>
      <c r="G883" s="231">
        <v>1452441</v>
      </c>
      <c r="H883" s="231">
        <v>1452441</v>
      </c>
      <c r="I883" s="231">
        <v>1185217.23</v>
      </c>
      <c r="J883" s="231">
        <v>6320</v>
      </c>
      <c r="K883" s="231">
        <v>7040</v>
      </c>
      <c r="L883" s="231">
        <v>3380</v>
      </c>
      <c r="M883" s="231">
        <v>0</v>
      </c>
      <c r="N883" s="231">
        <v>3380</v>
      </c>
      <c r="O883" s="231">
        <v>0</v>
      </c>
      <c r="P883" s="231">
        <v>1458761</v>
      </c>
      <c r="Q883" s="231">
        <v>1459481</v>
      </c>
      <c r="R883" s="231">
        <v>1188597.23</v>
      </c>
    </row>
    <row r="884" spans="1:18" x14ac:dyDescent="0.3">
      <c r="A884">
        <f t="shared" si="13"/>
        <v>876</v>
      </c>
      <c r="B884" s="223" t="s">
        <v>185</v>
      </c>
      <c r="C884" s="223" t="s">
        <v>364</v>
      </c>
      <c r="D884" s="223" t="s">
        <v>185</v>
      </c>
      <c r="E884" s="223" t="s">
        <v>256</v>
      </c>
      <c r="F884" s="223" t="s">
        <v>257</v>
      </c>
      <c r="G884" s="223">
        <v>26728083.02</v>
      </c>
      <c r="H884" s="223">
        <v>22018373.02</v>
      </c>
      <c r="I884" s="223">
        <v>26668213.449999999</v>
      </c>
      <c r="J884" s="223">
        <v>0</v>
      </c>
      <c r="K884" s="223">
        <v>0</v>
      </c>
      <c r="L884" s="223">
        <v>0</v>
      </c>
      <c r="M884" s="223">
        <v>0</v>
      </c>
      <c r="N884" s="223">
        <v>0</v>
      </c>
      <c r="O884" s="223">
        <v>0</v>
      </c>
      <c r="P884" s="223">
        <v>26728083.02</v>
      </c>
      <c r="Q884" s="223">
        <v>22018373.02</v>
      </c>
      <c r="R884" s="223">
        <v>26668213.449999999</v>
      </c>
    </row>
    <row r="885" spans="1:18" ht="43.2" x14ac:dyDescent="0.3">
      <c r="A885">
        <f t="shared" si="13"/>
        <v>877</v>
      </c>
      <c r="B885" s="223" t="s">
        <v>185</v>
      </c>
      <c r="C885" s="223" t="s">
        <v>364</v>
      </c>
      <c r="D885" s="223" t="s">
        <v>185</v>
      </c>
      <c r="E885" s="223" t="s">
        <v>258</v>
      </c>
      <c r="F885" s="223" t="s">
        <v>259</v>
      </c>
      <c r="G885" s="223">
        <v>22018373.02</v>
      </c>
      <c r="H885" s="223">
        <v>22018373.02</v>
      </c>
      <c r="I885" s="223">
        <v>21958578.640000001</v>
      </c>
      <c r="J885" s="223">
        <v>0</v>
      </c>
      <c r="K885" s="223">
        <v>0</v>
      </c>
      <c r="L885" s="223">
        <v>0</v>
      </c>
      <c r="M885" s="223">
        <v>0</v>
      </c>
      <c r="N885" s="223">
        <v>0</v>
      </c>
      <c r="O885" s="223">
        <v>0</v>
      </c>
      <c r="P885" s="223">
        <v>22018373.02</v>
      </c>
      <c r="Q885" s="223">
        <v>22018373.02</v>
      </c>
      <c r="R885" s="223">
        <v>21958578.640000001</v>
      </c>
    </row>
    <row r="886" spans="1:18" ht="43.2" x14ac:dyDescent="0.3">
      <c r="A886">
        <f t="shared" si="13"/>
        <v>878</v>
      </c>
      <c r="B886" s="223" t="s">
        <v>185</v>
      </c>
      <c r="C886" s="223" t="s">
        <v>364</v>
      </c>
      <c r="D886" s="223" t="s">
        <v>185</v>
      </c>
      <c r="E886" s="223" t="s">
        <v>362</v>
      </c>
      <c r="F886" s="223" t="s">
        <v>363</v>
      </c>
      <c r="G886" s="223">
        <v>4709710</v>
      </c>
      <c r="H886" s="223">
        <v>0</v>
      </c>
      <c r="I886" s="223">
        <v>4709634.8099999996</v>
      </c>
      <c r="J886" s="223">
        <v>0</v>
      </c>
      <c r="K886" s="223">
        <v>0</v>
      </c>
      <c r="L886" s="223">
        <v>0</v>
      </c>
      <c r="M886" s="223">
        <v>0</v>
      </c>
      <c r="N886" s="223">
        <v>0</v>
      </c>
      <c r="O886" s="223">
        <v>0</v>
      </c>
      <c r="P886" s="223">
        <v>4709710</v>
      </c>
      <c r="Q886" s="223">
        <v>0</v>
      </c>
      <c r="R886" s="223">
        <v>4709634.8099999996</v>
      </c>
    </row>
    <row r="887" spans="1:18" x14ac:dyDescent="0.3">
      <c r="A887">
        <f t="shared" si="13"/>
        <v>879</v>
      </c>
      <c r="B887" s="223" t="s">
        <v>185</v>
      </c>
      <c r="C887" s="223" t="s">
        <v>364</v>
      </c>
      <c r="D887" s="223" t="s">
        <v>185</v>
      </c>
      <c r="E887" s="223" t="s">
        <v>221</v>
      </c>
      <c r="F887" s="223" t="s">
        <v>222</v>
      </c>
      <c r="G887" s="223">
        <v>1943811.35</v>
      </c>
      <c r="H887" s="223">
        <v>1943811.35</v>
      </c>
      <c r="I887" s="223">
        <v>1536032.08</v>
      </c>
      <c r="J887" s="223">
        <v>0</v>
      </c>
      <c r="K887" s="223">
        <v>9341</v>
      </c>
      <c r="L887" s="223">
        <v>9341</v>
      </c>
      <c r="M887" s="223">
        <v>0</v>
      </c>
      <c r="N887" s="223">
        <v>0</v>
      </c>
      <c r="O887" s="223">
        <v>9341</v>
      </c>
      <c r="P887" s="223">
        <v>1943811.35</v>
      </c>
      <c r="Q887" s="223">
        <v>1953152.35</v>
      </c>
      <c r="R887" s="223">
        <v>1545373.08</v>
      </c>
    </row>
    <row r="888" spans="1:18" x14ac:dyDescent="0.3">
      <c r="A888">
        <f t="shared" si="13"/>
        <v>880</v>
      </c>
      <c r="B888" s="223" t="s">
        <v>185</v>
      </c>
      <c r="C888" s="223" t="s">
        <v>364</v>
      </c>
      <c r="D888" s="223" t="s">
        <v>185</v>
      </c>
      <c r="E888" s="223" t="s">
        <v>223</v>
      </c>
      <c r="F888" s="223" t="s">
        <v>224</v>
      </c>
      <c r="G888" s="223">
        <v>1943811.35</v>
      </c>
      <c r="H888" s="223">
        <v>1943811.35</v>
      </c>
      <c r="I888" s="223">
        <v>1536032.08</v>
      </c>
      <c r="J888" s="223">
        <v>0</v>
      </c>
      <c r="K888" s="223">
        <v>9341</v>
      </c>
      <c r="L888" s="223">
        <v>9341</v>
      </c>
      <c r="M888" s="223">
        <v>0</v>
      </c>
      <c r="N888" s="223">
        <v>0</v>
      </c>
      <c r="O888" s="223">
        <v>9341</v>
      </c>
      <c r="P888" s="223">
        <v>1943811.35</v>
      </c>
      <c r="Q888" s="223">
        <v>1953152.35</v>
      </c>
      <c r="R888" s="223">
        <v>1545373.08</v>
      </c>
    </row>
    <row r="889" spans="1:18" x14ac:dyDescent="0.3">
      <c r="A889">
        <f t="shared" si="13"/>
        <v>881</v>
      </c>
      <c r="B889" s="223" t="s">
        <v>185</v>
      </c>
      <c r="C889" s="223" t="s">
        <v>364</v>
      </c>
      <c r="D889" s="223" t="s">
        <v>185</v>
      </c>
      <c r="E889" s="223" t="s">
        <v>225</v>
      </c>
      <c r="F889" s="223" t="s">
        <v>226</v>
      </c>
      <c r="G889" s="223">
        <v>383684</v>
      </c>
      <c r="H889" s="223">
        <v>383684</v>
      </c>
      <c r="I889" s="223">
        <v>341421.19</v>
      </c>
      <c r="J889" s="223">
        <v>300</v>
      </c>
      <c r="K889" s="223">
        <v>764.64</v>
      </c>
      <c r="L889" s="223">
        <v>664.91</v>
      </c>
      <c r="M889" s="223">
        <v>0</v>
      </c>
      <c r="N889" s="223">
        <v>664.91</v>
      </c>
      <c r="O889" s="223">
        <v>0</v>
      </c>
      <c r="P889" s="223">
        <v>383984</v>
      </c>
      <c r="Q889" s="223">
        <v>384448.64</v>
      </c>
      <c r="R889" s="223">
        <v>342086.1</v>
      </c>
    </row>
    <row r="890" spans="1:18" x14ac:dyDescent="0.3">
      <c r="A890">
        <f t="shared" si="13"/>
        <v>882</v>
      </c>
      <c r="B890" s="223" t="s">
        <v>185</v>
      </c>
      <c r="C890" s="223" t="s">
        <v>364</v>
      </c>
      <c r="D890" s="223" t="s">
        <v>185</v>
      </c>
      <c r="E890" s="223" t="s">
        <v>227</v>
      </c>
      <c r="F890" s="223" t="s">
        <v>414</v>
      </c>
      <c r="G890" s="223">
        <v>0</v>
      </c>
      <c r="H890" s="223">
        <v>0</v>
      </c>
      <c r="I890" s="223">
        <v>0</v>
      </c>
      <c r="J890" s="223">
        <v>13115747</v>
      </c>
      <c r="K890" s="223">
        <v>13429188.99</v>
      </c>
      <c r="L890" s="223">
        <v>12711089.48</v>
      </c>
      <c r="M890" s="223">
        <v>12333947.49</v>
      </c>
      <c r="N890" s="223">
        <v>48700</v>
      </c>
      <c r="O890" s="223">
        <v>328441.99</v>
      </c>
      <c r="P890" s="223">
        <v>13115747</v>
      </c>
      <c r="Q890" s="223">
        <v>13429188.99</v>
      </c>
      <c r="R890" s="223">
        <v>12711089.48</v>
      </c>
    </row>
    <row r="891" spans="1:18" ht="28.8" x14ac:dyDescent="0.3">
      <c r="A891">
        <f t="shared" si="13"/>
        <v>883</v>
      </c>
      <c r="B891" s="223" t="s">
        <v>185</v>
      </c>
      <c r="C891" s="223" t="s">
        <v>364</v>
      </c>
      <c r="D891" s="223" t="s">
        <v>185</v>
      </c>
      <c r="E891" s="223" t="s">
        <v>228</v>
      </c>
      <c r="F891" s="223" t="s">
        <v>229</v>
      </c>
      <c r="G891" s="223">
        <v>0</v>
      </c>
      <c r="H891" s="223">
        <v>0</v>
      </c>
      <c r="I891" s="223">
        <v>0</v>
      </c>
      <c r="J891" s="223">
        <v>10593919</v>
      </c>
      <c r="K891" s="223">
        <v>10907360.99</v>
      </c>
      <c r="L891" s="223">
        <v>10219916.99</v>
      </c>
      <c r="M891" s="223">
        <v>9842775</v>
      </c>
      <c r="N891" s="223">
        <v>48700</v>
      </c>
      <c r="O891" s="223">
        <v>328441.99</v>
      </c>
      <c r="P891" s="223">
        <v>10593919</v>
      </c>
      <c r="Q891" s="223">
        <v>10907360.99</v>
      </c>
      <c r="R891" s="223">
        <v>10219916.99</v>
      </c>
    </row>
    <row r="892" spans="1:18" ht="43.2" x14ac:dyDescent="0.3">
      <c r="A892">
        <f t="shared" si="13"/>
        <v>884</v>
      </c>
      <c r="B892" s="223" t="s">
        <v>185</v>
      </c>
      <c r="C892" s="223" t="s">
        <v>364</v>
      </c>
      <c r="D892" s="223" t="s">
        <v>185</v>
      </c>
      <c r="E892" s="223" t="s">
        <v>230</v>
      </c>
      <c r="F892" s="223" t="s">
        <v>231</v>
      </c>
      <c r="G892" s="223">
        <v>0</v>
      </c>
      <c r="H892" s="223">
        <v>0</v>
      </c>
      <c r="I892" s="223">
        <v>0</v>
      </c>
      <c r="J892" s="223">
        <v>2932277</v>
      </c>
      <c r="K892" s="223">
        <v>3245718.99</v>
      </c>
      <c r="L892" s="223">
        <v>3042005.69</v>
      </c>
      <c r="M892" s="223">
        <v>2664863.7000000002</v>
      </c>
      <c r="N892" s="223">
        <v>48700</v>
      </c>
      <c r="O892" s="223">
        <v>328441.99</v>
      </c>
      <c r="P892" s="223">
        <v>2932277</v>
      </c>
      <c r="Q892" s="223">
        <v>3245718.99</v>
      </c>
      <c r="R892" s="223">
        <v>3042005.69</v>
      </c>
    </row>
    <row r="893" spans="1:18" ht="28.8" x14ac:dyDescent="0.3">
      <c r="A893">
        <f t="shared" si="13"/>
        <v>885</v>
      </c>
      <c r="B893" s="223" t="s">
        <v>185</v>
      </c>
      <c r="C893" s="223" t="s">
        <v>364</v>
      </c>
      <c r="D893" s="223" t="s">
        <v>185</v>
      </c>
      <c r="E893" s="223" t="s">
        <v>285</v>
      </c>
      <c r="F893" s="223" t="s">
        <v>485</v>
      </c>
      <c r="G893" s="223">
        <v>0</v>
      </c>
      <c r="H893" s="223">
        <v>0</v>
      </c>
      <c r="I893" s="223">
        <v>0</v>
      </c>
      <c r="J893" s="223">
        <v>49000</v>
      </c>
      <c r="K893" s="223">
        <v>49000</v>
      </c>
      <c r="L893" s="223">
        <v>49000</v>
      </c>
      <c r="M893" s="223">
        <v>49000</v>
      </c>
      <c r="N893" s="223">
        <v>0</v>
      </c>
      <c r="O893" s="223">
        <v>0</v>
      </c>
      <c r="P893" s="223">
        <v>49000</v>
      </c>
      <c r="Q893" s="223">
        <v>49000</v>
      </c>
      <c r="R893" s="223">
        <v>49000</v>
      </c>
    </row>
    <row r="894" spans="1:18" ht="28.8" x14ac:dyDescent="0.3">
      <c r="A894">
        <f t="shared" si="13"/>
        <v>886</v>
      </c>
      <c r="B894" s="223" t="s">
        <v>185</v>
      </c>
      <c r="C894" s="223" t="s">
        <v>364</v>
      </c>
      <c r="D894" s="223" t="s">
        <v>185</v>
      </c>
      <c r="E894" s="223" t="s">
        <v>486</v>
      </c>
      <c r="F894" s="223" t="s">
        <v>487</v>
      </c>
      <c r="G894" s="223">
        <v>0</v>
      </c>
      <c r="H894" s="223">
        <v>0</v>
      </c>
      <c r="I894" s="223">
        <v>0</v>
      </c>
      <c r="J894" s="223">
        <v>49000</v>
      </c>
      <c r="K894" s="223">
        <v>49000</v>
      </c>
      <c r="L894" s="223">
        <v>49000</v>
      </c>
      <c r="M894" s="223">
        <v>49000</v>
      </c>
      <c r="N894" s="223">
        <v>0</v>
      </c>
      <c r="O894" s="223">
        <v>0</v>
      </c>
      <c r="P894" s="223">
        <v>49000</v>
      </c>
      <c r="Q894" s="223">
        <v>49000</v>
      </c>
      <c r="R894" s="223">
        <v>49000</v>
      </c>
    </row>
    <row r="895" spans="1:18" x14ac:dyDescent="0.3">
      <c r="A895">
        <f t="shared" si="13"/>
        <v>887</v>
      </c>
      <c r="B895" s="223" t="s">
        <v>185</v>
      </c>
      <c r="C895" s="223" t="s">
        <v>364</v>
      </c>
      <c r="D895" s="223" t="s">
        <v>185</v>
      </c>
      <c r="E895" s="223" t="s">
        <v>232</v>
      </c>
      <c r="F895" s="223" t="s">
        <v>233</v>
      </c>
      <c r="G895" s="223">
        <v>0</v>
      </c>
      <c r="H895" s="223">
        <v>0</v>
      </c>
      <c r="I895" s="223">
        <v>0</v>
      </c>
      <c r="J895" s="223">
        <v>6407192</v>
      </c>
      <c r="K895" s="223">
        <v>6407192</v>
      </c>
      <c r="L895" s="223">
        <v>6261889.0700000003</v>
      </c>
      <c r="M895" s="223">
        <v>6261889.0700000003</v>
      </c>
      <c r="N895" s="223">
        <v>0</v>
      </c>
      <c r="O895" s="223">
        <v>0</v>
      </c>
      <c r="P895" s="223">
        <v>6407192</v>
      </c>
      <c r="Q895" s="223">
        <v>6407192</v>
      </c>
      <c r="R895" s="223">
        <v>6261889.0700000003</v>
      </c>
    </row>
    <row r="896" spans="1:18" ht="28.8" x14ac:dyDescent="0.3">
      <c r="A896">
        <f t="shared" si="13"/>
        <v>888</v>
      </c>
      <c r="B896" s="223" t="s">
        <v>185</v>
      </c>
      <c r="C896" s="223" t="s">
        <v>364</v>
      </c>
      <c r="D896" s="223" t="s">
        <v>185</v>
      </c>
      <c r="E896" s="223" t="s">
        <v>234</v>
      </c>
      <c r="F896" s="223" t="s">
        <v>235</v>
      </c>
      <c r="G896" s="223">
        <v>0</v>
      </c>
      <c r="H896" s="223">
        <v>0</v>
      </c>
      <c r="I896" s="223">
        <v>0</v>
      </c>
      <c r="J896" s="223">
        <v>6407192</v>
      </c>
      <c r="K896" s="223">
        <v>6407192</v>
      </c>
      <c r="L896" s="223">
        <v>6261889.0700000003</v>
      </c>
      <c r="M896" s="223">
        <v>6261889.0700000003</v>
      </c>
      <c r="N896" s="223">
        <v>0</v>
      </c>
      <c r="O896" s="223">
        <v>0</v>
      </c>
      <c r="P896" s="223">
        <v>6407192</v>
      </c>
      <c r="Q896" s="223">
        <v>6407192</v>
      </c>
      <c r="R896" s="223">
        <v>6261889.0700000003</v>
      </c>
    </row>
    <row r="897" spans="1:18" x14ac:dyDescent="0.3">
      <c r="A897">
        <f t="shared" si="13"/>
        <v>889</v>
      </c>
      <c r="B897" s="223" t="s">
        <v>185</v>
      </c>
      <c r="C897" s="223" t="s">
        <v>364</v>
      </c>
      <c r="D897" s="223" t="s">
        <v>185</v>
      </c>
      <c r="E897" s="223" t="s">
        <v>288</v>
      </c>
      <c r="F897" s="223" t="s">
        <v>323</v>
      </c>
      <c r="G897" s="223">
        <v>0</v>
      </c>
      <c r="H897" s="223">
        <v>0</v>
      </c>
      <c r="I897" s="223">
        <v>0</v>
      </c>
      <c r="J897" s="223">
        <v>1205450</v>
      </c>
      <c r="K897" s="223">
        <v>1205450</v>
      </c>
      <c r="L897" s="223">
        <v>867022.23</v>
      </c>
      <c r="M897" s="223">
        <v>867022.23</v>
      </c>
      <c r="N897" s="223">
        <v>0</v>
      </c>
      <c r="O897" s="223">
        <v>0</v>
      </c>
      <c r="P897" s="223">
        <v>1205450</v>
      </c>
      <c r="Q897" s="223">
        <v>1205450</v>
      </c>
      <c r="R897" s="223">
        <v>867022.23</v>
      </c>
    </row>
    <row r="898" spans="1:18" ht="28.8" x14ac:dyDescent="0.3">
      <c r="A898">
        <f t="shared" si="13"/>
        <v>890</v>
      </c>
      <c r="B898" s="223" t="s">
        <v>185</v>
      </c>
      <c r="C898" s="223" t="s">
        <v>364</v>
      </c>
      <c r="D898" s="223" t="s">
        <v>185</v>
      </c>
      <c r="E898" s="223" t="s">
        <v>324</v>
      </c>
      <c r="F898" s="223" t="s">
        <v>325</v>
      </c>
      <c r="G898" s="223">
        <v>0</v>
      </c>
      <c r="H898" s="223">
        <v>0</v>
      </c>
      <c r="I898" s="223">
        <v>0</v>
      </c>
      <c r="J898" s="223">
        <v>1205450</v>
      </c>
      <c r="K898" s="223">
        <v>1205450</v>
      </c>
      <c r="L898" s="223">
        <v>867022.23</v>
      </c>
      <c r="M898" s="223">
        <v>867022.23</v>
      </c>
      <c r="N898" s="223">
        <v>0</v>
      </c>
      <c r="O898" s="223">
        <v>0</v>
      </c>
      <c r="P898" s="223">
        <v>1205450</v>
      </c>
      <c r="Q898" s="223">
        <v>1205450</v>
      </c>
      <c r="R898" s="223">
        <v>867022.23</v>
      </c>
    </row>
    <row r="899" spans="1:18" x14ac:dyDescent="0.3">
      <c r="A899">
        <f t="shared" si="13"/>
        <v>891</v>
      </c>
      <c r="B899" s="223" t="s">
        <v>185</v>
      </c>
      <c r="C899" s="223" t="s">
        <v>364</v>
      </c>
      <c r="D899" s="223" t="s">
        <v>185</v>
      </c>
      <c r="E899" s="223" t="s">
        <v>260</v>
      </c>
      <c r="F899" s="223" t="s">
        <v>261</v>
      </c>
      <c r="G899" s="223">
        <v>0</v>
      </c>
      <c r="H899" s="223">
        <v>0</v>
      </c>
      <c r="I899" s="223">
        <v>0</v>
      </c>
      <c r="J899" s="223">
        <v>2521828</v>
      </c>
      <c r="K899" s="223">
        <v>2521828</v>
      </c>
      <c r="L899" s="223">
        <v>2491172.4900000002</v>
      </c>
      <c r="M899" s="223">
        <v>2491172.4900000002</v>
      </c>
      <c r="N899" s="223">
        <v>0</v>
      </c>
      <c r="O899" s="223">
        <v>0</v>
      </c>
      <c r="P899" s="223">
        <v>2521828</v>
      </c>
      <c r="Q899" s="223">
        <v>2521828</v>
      </c>
      <c r="R899" s="223">
        <v>2491172.4900000002</v>
      </c>
    </row>
    <row r="900" spans="1:18" ht="43.2" x14ac:dyDescent="0.3">
      <c r="A900">
        <f t="shared" si="13"/>
        <v>892</v>
      </c>
      <c r="B900" s="223" t="s">
        <v>185</v>
      </c>
      <c r="C900" s="223" t="s">
        <v>364</v>
      </c>
      <c r="D900" s="223" t="s">
        <v>185</v>
      </c>
      <c r="E900" s="223" t="s">
        <v>262</v>
      </c>
      <c r="F900" s="223" t="s">
        <v>263</v>
      </c>
      <c r="G900" s="223">
        <v>0</v>
      </c>
      <c r="H900" s="223">
        <v>0</v>
      </c>
      <c r="I900" s="223">
        <v>0</v>
      </c>
      <c r="J900" s="223">
        <v>1156092</v>
      </c>
      <c r="K900" s="223">
        <v>1156092</v>
      </c>
      <c r="L900" s="223">
        <v>1125436.49</v>
      </c>
      <c r="M900" s="223">
        <v>1125436.49</v>
      </c>
      <c r="N900" s="223">
        <v>0</v>
      </c>
      <c r="O900" s="223">
        <v>0</v>
      </c>
      <c r="P900" s="223">
        <v>1156092</v>
      </c>
      <c r="Q900" s="223">
        <v>1156092</v>
      </c>
      <c r="R900" s="223">
        <v>1125436.49</v>
      </c>
    </row>
    <row r="901" spans="1:18" ht="28.8" x14ac:dyDescent="0.3">
      <c r="A901">
        <f t="shared" si="13"/>
        <v>893</v>
      </c>
      <c r="B901" s="223" t="s">
        <v>185</v>
      </c>
      <c r="C901" s="223" t="s">
        <v>364</v>
      </c>
      <c r="D901" s="223" t="s">
        <v>185</v>
      </c>
      <c r="E901" s="223" t="s">
        <v>294</v>
      </c>
      <c r="F901" s="223" t="s">
        <v>450</v>
      </c>
      <c r="G901" s="223">
        <v>0</v>
      </c>
      <c r="H901" s="223">
        <v>0</v>
      </c>
      <c r="I901" s="223">
        <v>0</v>
      </c>
      <c r="J901" s="223">
        <v>1365736</v>
      </c>
      <c r="K901" s="223">
        <v>1365736</v>
      </c>
      <c r="L901" s="223">
        <v>1365736</v>
      </c>
      <c r="M901" s="223">
        <v>1365736</v>
      </c>
      <c r="N901" s="223">
        <v>0</v>
      </c>
      <c r="O901" s="223">
        <v>0</v>
      </c>
      <c r="P901" s="223">
        <v>1365736</v>
      </c>
      <c r="Q901" s="223">
        <v>1365736</v>
      </c>
      <c r="R901" s="223">
        <v>1365736</v>
      </c>
    </row>
    <row r="902" spans="1:18" x14ac:dyDescent="0.3">
      <c r="A902">
        <f t="shared" si="13"/>
        <v>894</v>
      </c>
      <c r="B902" s="223" t="s">
        <v>185</v>
      </c>
      <c r="C902" s="223" t="s">
        <v>364</v>
      </c>
      <c r="D902" s="223" t="s">
        <v>185</v>
      </c>
      <c r="E902" s="223" t="s">
        <v>348</v>
      </c>
      <c r="F902" s="223" t="s">
        <v>349</v>
      </c>
      <c r="G902" s="223">
        <v>152240</v>
      </c>
      <c r="H902" s="223">
        <v>0</v>
      </c>
      <c r="I902" s="223">
        <v>0</v>
      </c>
      <c r="J902" s="223">
        <v>0</v>
      </c>
      <c r="K902" s="223">
        <v>0</v>
      </c>
      <c r="L902" s="223">
        <v>0</v>
      </c>
      <c r="M902" s="223">
        <v>0</v>
      </c>
      <c r="N902" s="223">
        <v>0</v>
      </c>
      <c r="O902" s="223">
        <v>0</v>
      </c>
      <c r="P902" s="223">
        <v>152240</v>
      </c>
      <c r="Q902" s="223">
        <v>0</v>
      </c>
      <c r="R902" s="223">
        <v>0</v>
      </c>
    </row>
    <row r="903" spans="1:18" ht="72" x14ac:dyDescent="0.3">
      <c r="A903">
        <f t="shared" si="13"/>
        <v>895</v>
      </c>
      <c r="B903" s="223" t="s">
        <v>484</v>
      </c>
      <c r="G903" s="223" t="s">
        <v>185</v>
      </c>
      <c r="H903" s="223" t="s">
        <v>185</v>
      </c>
      <c r="I903" s="223" t="s">
        <v>458</v>
      </c>
      <c r="K903" s="223" t="s">
        <v>185</v>
      </c>
      <c r="L903" s="223" t="s">
        <v>185</v>
      </c>
      <c r="M903" s="223" t="s">
        <v>185</v>
      </c>
      <c r="N903" s="223" t="s">
        <v>185</v>
      </c>
      <c r="O903" s="223" t="s">
        <v>185</v>
      </c>
      <c r="P903" s="223" t="s">
        <v>185</v>
      </c>
      <c r="Q903" s="223" t="s">
        <v>479</v>
      </c>
    </row>
    <row r="904" spans="1:18" x14ac:dyDescent="0.3">
      <c r="A904">
        <f t="shared" si="13"/>
        <v>896</v>
      </c>
      <c r="B904" s="223" t="s">
        <v>406</v>
      </c>
      <c r="C904" s="223" t="s">
        <v>407</v>
      </c>
      <c r="D904" s="223">
        <v>3</v>
      </c>
      <c r="E904" s="223">
        <v>4</v>
      </c>
      <c r="F904" s="223">
        <v>5</v>
      </c>
      <c r="G904" s="223">
        <v>6</v>
      </c>
      <c r="H904" s="223">
        <v>7</v>
      </c>
      <c r="I904" s="223">
        <v>8</v>
      </c>
      <c r="J904" s="223">
        <v>9</v>
      </c>
      <c r="K904" s="223">
        <v>10</v>
      </c>
      <c r="L904" s="223">
        <v>11</v>
      </c>
      <c r="M904" s="223">
        <v>12</v>
      </c>
      <c r="N904" s="223" t="s">
        <v>408</v>
      </c>
      <c r="O904" s="223" t="s">
        <v>409</v>
      </c>
      <c r="P904" s="223" t="s">
        <v>410</v>
      </c>
      <c r="Q904" s="223" t="s">
        <v>411</v>
      </c>
      <c r="R904" s="223" t="s">
        <v>412</v>
      </c>
    </row>
    <row r="905" spans="1:18" ht="86.4" x14ac:dyDescent="0.3">
      <c r="A905">
        <f t="shared" si="13"/>
        <v>897</v>
      </c>
      <c r="B905" s="223" t="s">
        <v>185</v>
      </c>
      <c r="C905" s="223" t="s">
        <v>426</v>
      </c>
      <c r="D905" s="223" t="s">
        <v>185</v>
      </c>
      <c r="E905" s="223" t="s">
        <v>187</v>
      </c>
      <c r="F905" s="223" t="s">
        <v>427</v>
      </c>
      <c r="G905" s="223">
        <v>461</v>
      </c>
      <c r="H905" s="223">
        <v>0</v>
      </c>
      <c r="I905" s="223">
        <v>0</v>
      </c>
      <c r="J905" s="223">
        <v>0</v>
      </c>
      <c r="K905" s="223">
        <v>0</v>
      </c>
      <c r="L905" s="223">
        <v>0</v>
      </c>
      <c r="M905" s="223">
        <v>0</v>
      </c>
      <c r="N905" s="223">
        <v>0</v>
      </c>
      <c r="O905" s="223">
        <v>0</v>
      </c>
      <c r="P905" s="223">
        <v>461</v>
      </c>
      <c r="Q905" s="223">
        <v>0</v>
      </c>
      <c r="R905" s="223">
        <v>0</v>
      </c>
    </row>
    <row r="906" spans="1:18" x14ac:dyDescent="0.3">
      <c r="A906">
        <f t="shared" ref="A906:A969" si="14">A905+1</f>
        <v>898</v>
      </c>
      <c r="B906" s="223" t="s">
        <v>185</v>
      </c>
      <c r="C906" s="223" t="s">
        <v>426</v>
      </c>
      <c r="D906" s="223" t="s">
        <v>185</v>
      </c>
      <c r="E906" s="223" t="s">
        <v>188</v>
      </c>
      <c r="F906" s="223" t="s">
        <v>413</v>
      </c>
      <c r="G906" s="223">
        <v>461</v>
      </c>
      <c r="H906" s="223">
        <v>0</v>
      </c>
      <c r="I906" s="223">
        <v>0</v>
      </c>
      <c r="J906" s="223">
        <v>0</v>
      </c>
      <c r="K906" s="223">
        <v>0</v>
      </c>
      <c r="L906" s="223">
        <v>0</v>
      </c>
      <c r="M906" s="223">
        <v>0</v>
      </c>
      <c r="N906" s="223">
        <v>0</v>
      </c>
      <c r="O906" s="223">
        <v>0</v>
      </c>
      <c r="P906" s="223">
        <v>461</v>
      </c>
      <c r="Q906" s="223">
        <v>0</v>
      </c>
      <c r="R906" s="223">
        <v>0</v>
      </c>
    </row>
    <row r="907" spans="1:18" x14ac:dyDescent="0.3">
      <c r="A907">
        <f t="shared" si="14"/>
        <v>899</v>
      </c>
      <c r="B907" s="223" t="s">
        <v>185</v>
      </c>
      <c r="C907" s="223" t="s">
        <v>426</v>
      </c>
      <c r="D907" s="223" t="s">
        <v>185</v>
      </c>
      <c r="E907" s="223" t="s">
        <v>256</v>
      </c>
      <c r="F907" s="223" t="s">
        <v>257</v>
      </c>
      <c r="G907" s="223">
        <v>461</v>
      </c>
      <c r="H907" s="223">
        <v>0</v>
      </c>
      <c r="I907" s="223">
        <v>0</v>
      </c>
      <c r="J907" s="223">
        <v>0</v>
      </c>
      <c r="K907" s="223">
        <v>0</v>
      </c>
      <c r="L907" s="223">
        <v>0</v>
      </c>
      <c r="M907" s="223">
        <v>0</v>
      </c>
      <c r="N907" s="223">
        <v>0</v>
      </c>
      <c r="O907" s="223">
        <v>0</v>
      </c>
      <c r="P907" s="223">
        <v>461</v>
      </c>
      <c r="Q907" s="223">
        <v>0</v>
      </c>
      <c r="R907" s="223">
        <v>0</v>
      </c>
    </row>
    <row r="908" spans="1:18" ht="43.2" x14ac:dyDescent="0.3">
      <c r="A908">
        <f t="shared" si="14"/>
        <v>900</v>
      </c>
      <c r="B908" s="223" t="s">
        <v>185</v>
      </c>
      <c r="C908" s="223" t="s">
        <v>426</v>
      </c>
      <c r="D908" s="223" t="s">
        <v>185</v>
      </c>
      <c r="E908" s="223" t="s">
        <v>362</v>
      </c>
      <c r="F908" s="223" t="s">
        <v>363</v>
      </c>
      <c r="G908" s="223">
        <v>461</v>
      </c>
      <c r="H908" s="223">
        <v>0</v>
      </c>
      <c r="I908" s="223">
        <v>0</v>
      </c>
      <c r="J908" s="223">
        <v>0</v>
      </c>
      <c r="K908" s="223">
        <v>0</v>
      </c>
      <c r="L908" s="223">
        <v>0</v>
      </c>
      <c r="M908" s="223">
        <v>0</v>
      </c>
      <c r="N908" s="223">
        <v>0</v>
      </c>
      <c r="O908" s="223">
        <v>0</v>
      </c>
      <c r="P908" s="223">
        <v>461</v>
      </c>
      <c r="Q908" s="223">
        <v>0</v>
      </c>
      <c r="R908" s="223">
        <v>0</v>
      </c>
    </row>
    <row r="909" spans="1:18" ht="115.2" x14ac:dyDescent="0.3">
      <c r="A909">
        <f t="shared" si="14"/>
        <v>901</v>
      </c>
      <c r="B909" s="223" t="s">
        <v>239</v>
      </c>
      <c r="C909" s="223" t="s">
        <v>435</v>
      </c>
      <c r="D909" s="223" t="s">
        <v>185</v>
      </c>
      <c r="E909" s="223" t="s">
        <v>187</v>
      </c>
      <c r="F909" s="223" t="s">
        <v>436</v>
      </c>
      <c r="G909" s="223">
        <v>461</v>
      </c>
      <c r="H909" s="223">
        <v>0</v>
      </c>
      <c r="I909" s="223">
        <v>0</v>
      </c>
      <c r="J909" s="223">
        <v>0</v>
      </c>
      <c r="K909" s="223">
        <v>0</v>
      </c>
      <c r="L909" s="223">
        <v>0</v>
      </c>
      <c r="M909" s="223">
        <v>0</v>
      </c>
      <c r="N909" s="223">
        <v>0</v>
      </c>
      <c r="O909" s="223">
        <v>0</v>
      </c>
      <c r="P909" s="223">
        <v>461</v>
      </c>
      <c r="Q909" s="223">
        <v>0</v>
      </c>
      <c r="R909" s="223">
        <v>0</v>
      </c>
    </row>
    <row r="910" spans="1:18" x14ac:dyDescent="0.3">
      <c r="A910">
        <f t="shared" si="14"/>
        <v>902</v>
      </c>
      <c r="B910" s="223" t="s">
        <v>239</v>
      </c>
      <c r="C910" s="223" t="s">
        <v>435</v>
      </c>
      <c r="D910" s="223" t="s">
        <v>185</v>
      </c>
      <c r="E910" s="223" t="s">
        <v>188</v>
      </c>
      <c r="F910" s="223" t="s">
        <v>413</v>
      </c>
      <c r="G910" s="223">
        <v>461</v>
      </c>
      <c r="H910" s="223">
        <v>0</v>
      </c>
      <c r="I910" s="223">
        <v>0</v>
      </c>
      <c r="J910" s="223">
        <v>0</v>
      </c>
      <c r="K910" s="223">
        <v>0</v>
      </c>
      <c r="L910" s="223">
        <v>0</v>
      </c>
      <c r="M910" s="223">
        <v>0</v>
      </c>
      <c r="N910" s="223">
        <v>0</v>
      </c>
      <c r="O910" s="223">
        <v>0</v>
      </c>
      <c r="P910" s="223">
        <v>461</v>
      </c>
      <c r="Q910" s="223">
        <v>0</v>
      </c>
      <c r="R910" s="223">
        <v>0</v>
      </c>
    </row>
    <row r="911" spans="1:18" x14ac:dyDescent="0.3">
      <c r="A911">
        <f t="shared" si="14"/>
        <v>903</v>
      </c>
      <c r="B911" s="223" t="s">
        <v>239</v>
      </c>
      <c r="C911" s="223" t="s">
        <v>435</v>
      </c>
      <c r="D911" s="223" t="s">
        <v>185</v>
      </c>
      <c r="E911" s="223" t="s">
        <v>256</v>
      </c>
      <c r="F911" s="223" t="s">
        <v>257</v>
      </c>
      <c r="G911" s="223">
        <v>461</v>
      </c>
      <c r="H911" s="223">
        <v>0</v>
      </c>
      <c r="I911" s="223">
        <v>0</v>
      </c>
      <c r="J911" s="223">
        <v>0</v>
      </c>
      <c r="K911" s="223">
        <v>0</v>
      </c>
      <c r="L911" s="223">
        <v>0</v>
      </c>
      <c r="M911" s="223">
        <v>0</v>
      </c>
      <c r="N911" s="223">
        <v>0</v>
      </c>
      <c r="O911" s="223">
        <v>0</v>
      </c>
      <c r="P911" s="223">
        <v>461</v>
      </c>
      <c r="Q911" s="223">
        <v>0</v>
      </c>
      <c r="R911" s="223">
        <v>0</v>
      </c>
    </row>
    <row r="912" spans="1:18" ht="43.2" x14ac:dyDescent="0.3">
      <c r="A912">
        <f t="shared" si="14"/>
        <v>904</v>
      </c>
      <c r="B912" s="223" t="s">
        <v>239</v>
      </c>
      <c r="C912" s="223" t="s">
        <v>435</v>
      </c>
      <c r="D912" s="223" t="s">
        <v>185</v>
      </c>
      <c r="E912" s="223" t="s">
        <v>362</v>
      </c>
      <c r="F912" s="223" t="s">
        <v>363</v>
      </c>
      <c r="G912" s="223">
        <v>461</v>
      </c>
      <c r="H912" s="223">
        <v>0</v>
      </c>
      <c r="I912" s="223">
        <v>0</v>
      </c>
      <c r="J912" s="223">
        <v>0</v>
      </c>
      <c r="K912" s="223">
        <v>0</v>
      </c>
      <c r="L912" s="223">
        <v>0</v>
      </c>
      <c r="M912" s="223">
        <v>0</v>
      </c>
      <c r="N912" s="223">
        <v>0</v>
      </c>
      <c r="O912" s="223">
        <v>0</v>
      </c>
      <c r="P912" s="223">
        <v>461</v>
      </c>
      <c r="Q912" s="223">
        <v>0</v>
      </c>
      <c r="R912" s="223">
        <v>0</v>
      </c>
    </row>
    <row r="913" spans="1:18" ht="115.2" x14ac:dyDescent="0.3">
      <c r="A913">
        <f t="shared" si="14"/>
        <v>905</v>
      </c>
      <c r="B913" s="223" t="s">
        <v>185</v>
      </c>
      <c r="C913" s="223" t="s">
        <v>441</v>
      </c>
      <c r="D913" s="223" t="s">
        <v>185</v>
      </c>
      <c r="E913" s="223" t="s">
        <v>187</v>
      </c>
      <c r="F913" s="223" t="s">
        <v>442</v>
      </c>
      <c r="G913" s="223">
        <v>175370</v>
      </c>
      <c r="H913" s="223">
        <v>0</v>
      </c>
      <c r="I913" s="223">
        <v>0</v>
      </c>
      <c r="J913" s="223">
        <v>0</v>
      </c>
      <c r="K913" s="223">
        <v>0</v>
      </c>
      <c r="L913" s="223">
        <v>0</v>
      </c>
      <c r="M913" s="223">
        <v>0</v>
      </c>
      <c r="N913" s="223">
        <v>0</v>
      </c>
      <c r="O913" s="223">
        <v>0</v>
      </c>
      <c r="P913" s="223">
        <v>175370</v>
      </c>
      <c r="Q913" s="223">
        <v>0</v>
      </c>
      <c r="R913" s="223">
        <v>0</v>
      </c>
    </row>
    <row r="914" spans="1:18" x14ac:dyDescent="0.3">
      <c r="A914">
        <f t="shared" si="14"/>
        <v>906</v>
      </c>
      <c r="B914" s="223" t="s">
        <v>185</v>
      </c>
      <c r="C914" s="223" t="s">
        <v>441</v>
      </c>
      <c r="D914" s="223" t="s">
        <v>185</v>
      </c>
      <c r="E914" s="223" t="s">
        <v>227</v>
      </c>
      <c r="F914" s="223" t="s">
        <v>414</v>
      </c>
      <c r="G914" s="223">
        <v>175370</v>
      </c>
      <c r="H914" s="223">
        <v>0</v>
      </c>
      <c r="I914" s="223">
        <v>0</v>
      </c>
      <c r="J914" s="223">
        <v>0</v>
      </c>
      <c r="K914" s="223">
        <v>0</v>
      </c>
      <c r="L914" s="223">
        <v>0</v>
      </c>
      <c r="M914" s="223">
        <v>0</v>
      </c>
      <c r="N914" s="223">
        <v>0</v>
      </c>
      <c r="O914" s="223">
        <v>0</v>
      </c>
      <c r="P914" s="223">
        <v>175370</v>
      </c>
      <c r="Q914" s="223">
        <v>0</v>
      </c>
      <c r="R914" s="223">
        <v>0</v>
      </c>
    </row>
    <row r="915" spans="1:18" x14ac:dyDescent="0.3">
      <c r="A915">
        <f t="shared" si="14"/>
        <v>907</v>
      </c>
      <c r="B915" s="223" t="s">
        <v>185</v>
      </c>
      <c r="C915" s="223" t="s">
        <v>441</v>
      </c>
      <c r="D915" s="223" t="s">
        <v>185</v>
      </c>
      <c r="E915" s="223" t="s">
        <v>260</v>
      </c>
      <c r="F915" s="223" t="s">
        <v>261</v>
      </c>
      <c r="G915" s="223">
        <v>175370</v>
      </c>
      <c r="H915" s="223">
        <v>0</v>
      </c>
      <c r="I915" s="223">
        <v>0</v>
      </c>
      <c r="J915" s="223">
        <v>0</v>
      </c>
      <c r="K915" s="223">
        <v>0</v>
      </c>
      <c r="L915" s="223">
        <v>0</v>
      </c>
      <c r="M915" s="223">
        <v>0</v>
      </c>
      <c r="N915" s="223">
        <v>0</v>
      </c>
      <c r="O915" s="223">
        <v>0</v>
      </c>
      <c r="P915" s="223">
        <v>175370</v>
      </c>
      <c r="Q915" s="223">
        <v>0</v>
      </c>
      <c r="R915" s="223">
        <v>0</v>
      </c>
    </row>
    <row r="916" spans="1:18" ht="43.2" x14ac:dyDescent="0.3">
      <c r="A916">
        <f t="shared" si="14"/>
        <v>908</v>
      </c>
      <c r="B916" s="223" t="s">
        <v>185</v>
      </c>
      <c r="C916" s="223" t="s">
        <v>441</v>
      </c>
      <c r="D916" s="223" t="s">
        <v>185</v>
      </c>
      <c r="E916" s="223" t="s">
        <v>368</v>
      </c>
      <c r="F916" s="223" t="s">
        <v>369</v>
      </c>
      <c r="G916" s="223">
        <v>175370</v>
      </c>
      <c r="H916" s="223">
        <v>0</v>
      </c>
      <c r="I916" s="223">
        <v>0</v>
      </c>
      <c r="J916" s="223">
        <v>0</v>
      </c>
      <c r="K916" s="223">
        <v>0</v>
      </c>
      <c r="L916" s="223">
        <v>0</v>
      </c>
      <c r="M916" s="223">
        <v>0</v>
      </c>
      <c r="N916" s="223">
        <v>0</v>
      </c>
      <c r="O916" s="223">
        <v>0</v>
      </c>
      <c r="P916" s="223">
        <v>175370</v>
      </c>
      <c r="Q916" s="223">
        <v>0</v>
      </c>
      <c r="R916" s="223">
        <v>0</v>
      </c>
    </row>
    <row r="917" spans="1:18" ht="115.2" x14ac:dyDescent="0.3">
      <c r="A917">
        <f t="shared" si="14"/>
        <v>909</v>
      </c>
      <c r="B917" s="223" t="s">
        <v>239</v>
      </c>
      <c r="C917" s="223" t="s">
        <v>443</v>
      </c>
      <c r="D917" s="223" t="s">
        <v>185</v>
      </c>
      <c r="E917" s="223" t="s">
        <v>187</v>
      </c>
      <c r="F917" s="223" t="s">
        <v>155</v>
      </c>
      <c r="G917" s="223">
        <v>175370</v>
      </c>
      <c r="H917" s="223">
        <v>0</v>
      </c>
      <c r="I917" s="223">
        <v>0</v>
      </c>
      <c r="J917" s="223">
        <v>0</v>
      </c>
      <c r="K917" s="223">
        <v>0</v>
      </c>
      <c r="L917" s="223">
        <v>0</v>
      </c>
      <c r="M917" s="223">
        <v>0</v>
      </c>
      <c r="N917" s="223">
        <v>0</v>
      </c>
      <c r="O917" s="223">
        <v>0</v>
      </c>
      <c r="P917" s="223">
        <v>175370</v>
      </c>
      <c r="Q917" s="223">
        <v>0</v>
      </c>
      <c r="R917" s="223">
        <v>0</v>
      </c>
    </row>
    <row r="918" spans="1:18" ht="45" customHeight="1" x14ac:dyDescent="0.3">
      <c r="A918">
        <f t="shared" si="14"/>
        <v>910</v>
      </c>
      <c r="B918" s="223" t="s">
        <v>239</v>
      </c>
      <c r="C918" s="223" t="s">
        <v>443</v>
      </c>
      <c r="D918" s="223" t="s">
        <v>185</v>
      </c>
      <c r="E918" s="223" t="s">
        <v>227</v>
      </c>
      <c r="F918" s="223" t="s">
        <v>414</v>
      </c>
      <c r="G918" s="223">
        <v>175370</v>
      </c>
      <c r="H918" s="223">
        <v>0</v>
      </c>
      <c r="I918" s="223">
        <v>0</v>
      </c>
      <c r="J918" s="223">
        <v>0</v>
      </c>
      <c r="K918" s="223">
        <v>0</v>
      </c>
      <c r="L918" s="223">
        <v>0</v>
      </c>
      <c r="M918" s="223">
        <v>0</v>
      </c>
      <c r="N918" s="223">
        <v>0</v>
      </c>
      <c r="O918" s="223">
        <v>0</v>
      </c>
      <c r="P918" s="223">
        <v>175370</v>
      </c>
      <c r="Q918" s="223">
        <v>0</v>
      </c>
      <c r="R918" s="223">
        <v>0</v>
      </c>
    </row>
    <row r="919" spans="1:18" x14ac:dyDescent="0.3">
      <c r="A919">
        <f t="shared" si="14"/>
        <v>911</v>
      </c>
      <c r="B919" s="223" t="s">
        <v>239</v>
      </c>
      <c r="C919" s="223" t="s">
        <v>443</v>
      </c>
      <c r="D919" s="223" t="s">
        <v>185</v>
      </c>
      <c r="E919" s="223" t="s">
        <v>260</v>
      </c>
      <c r="F919" s="223" t="s">
        <v>261</v>
      </c>
      <c r="G919" s="223">
        <v>175370</v>
      </c>
      <c r="H919" s="223">
        <v>0</v>
      </c>
      <c r="I919" s="223">
        <v>0</v>
      </c>
      <c r="J919" s="223">
        <v>0</v>
      </c>
      <c r="K919" s="223">
        <v>0</v>
      </c>
      <c r="L919" s="223">
        <v>0</v>
      </c>
      <c r="M919" s="223">
        <v>0</v>
      </c>
      <c r="N919" s="223">
        <v>0</v>
      </c>
      <c r="O919" s="223">
        <v>0</v>
      </c>
      <c r="P919" s="223">
        <v>175370</v>
      </c>
      <c r="Q919" s="223">
        <v>0</v>
      </c>
      <c r="R919" s="223">
        <v>0</v>
      </c>
    </row>
    <row r="920" spans="1:18" ht="43.2" x14ac:dyDescent="0.3">
      <c r="A920">
        <f t="shared" si="14"/>
        <v>912</v>
      </c>
      <c r="B920" s="223" t="s">
        <v>239</v>
      </c>
      <c r="C920" s="223" t="s">
        <v>443</v>
      </c>
      <c r="D920" s="223" t="s">
        <v>185</v>
      </c>
      <c r="E920" s="223" t="s">
        <v>368</v>
      </c>
      <c r="F920" s="223" t="s">
        <v>369</v>
      </c>
      <c r="G920" s="223">
        <v>175370</v>
      </c>
      <c r="H920" s="223">
        <v>0</v>
      </c>
      <c r="I920" s="223">
        <v>0</v>
      </c>
      <c r="J920" s="223">
        <v>0</v>
      </c>
      <c r="K920" s="223">
        <v>0</v>
      </c>
      <c r="L920" s="223">
        <v>0</v>
      </c>
      <c r="M920" s="223">
        <v>0</v>
      </c>
      <c r="N920" s="223">
        <v>0</v>
      </c>
      <c r="O920" s="223">
        <v>0</v>
      </c>
      <c r="P920" s="223">
        <v>175370</v>
      </c>
      <c r="Q920" s="223">
        <v>0</v>
      </c>
      <c r="R920" s="223">
        <v>0</v>
      </c>
    </row>
    <row r="921" spans="1:18" ht="86.4" x14ac:dyDescent="0.3">
      <c r="A921">
        <f t="shared" si="14"/>
        <v>913</v>
      </c>
      <c r="B921" s="223" t="s">
        <v>185</v>
      </c>
      <c r="C921" s="223" t="s">
        <v>455</v>
      </c>
      <c r="D921" s="223" t="s">
        <v>185</v>
      </c>
      <c r="E921" s="223" t="s">
        <v>187</v>
      </c>
      <c r="F921" s="223" t="s">
        <v>456</v>
      </c>
      <c r="G921" s="223">
        <v>484909</v>
      </c>
      <c r="H921" s="223">
        <v>0</v>
      </c>
      <c r="I921" s="223">
        <v>482739.98</v>
      </c>
      <c r="J921" s="223">
        <v>0</v>
      </c>
      <c r="K921" s="223">
        <v>0</v>
      </c>
      <c r="L921" s="223">
        <v>0</v>
      </c>
      <c r="M921" s="223">
        <v>0</v>
      </c>
      <c r="N921" s="223">
        <v>0</v>
      </c>
      <c r="O921" s="223">
        <v>0</v>
      </c>
      <c r="P921" s="223">
        <v>484909</v>
      </c>
      <c r="Q921" s="223">
        <v>0</v>
      </c>
      <c r="R921" s="223">
        <v>482739.98</v>
      </c>
    </row>
    <row r="922" spans="1:18" x14ac:dyDescent="0.3">
      <c r="A922">
        <f t="shared" si="14"/>
        <v>914</v>
      </c>
      <c r="B922" s="223" t="s">
        <v>185</v>
      </c>
      <c r="C922" s="223" t="s">
        <v>455</v>
      </c>
      <c r="D922" s="223" t="s">
        <v>185</v>
      </c>
      <c r="E922" s="223" t="s">
        <v>188</v>
      </c>
      <c r="F922" s="223" t="s">
        <v>413</v>
      </c>
      <c r="G922" s="223">
        <v>484909</v>
      </c>
      <c r="H922" s="223">
        <v>0</v>
      </c>
      <c r="I922" s="223">
        <v>482739.98</v>
      </c>
      <c r="J922" s="223">
        <v>0</v>
      </c>
      <c r="K922" s="223">
        <v>0</v>
      </c>
      <c r="L922" s="223">
        <v>0</v>
      </c>
      <c r="M922" s="223">
        <v>0</v>
      </c>
      <c r="N922" s="223">
        <v>0</v>
      </c>
      <c r="O922" s="223">
        <v>0</v>
      </c>
      <c r="P922" s="223">
        <v>484909</v>
      </c>
      <c r="Q922" s="223">
        <v>0</v>
      </c>
      <c r="R922" s="223">
        <v>482739.98</v>
      </c>
    </row>
    <row r="923" spans="1:18" x14ac:dyDescent="0.3">
      <c r="A923">
        <f t="shared" si="14"/>
        <v>915</v>
      </c>
      <c r="B923" s="223" t="s">
        <v>185</v>
      </c>
      <c r="C923" s="223" t="s">
        <v>455</v>
      </c>
      <c r="D923" s="223" t="s">
        <v>185</v>
      </c>
      <c r="E923" s="223" t="s">
        <v>256</v>
      </c>
      <c r="F923" s="223" t="s">
        <v>257</v>
      </c>
      <c r="G923" s="223">
        <v>484909</v>
      </c>
      <c r="H923" s="223">
        <v>0</v>
      </c>
      <c r="I923" s="223">
        <v>482739.98</v>
      </c>
      <c r="J923" s="223">
        <v>0</v>
      </c>
      <c r="K923" s="223">
        <v>0</v>
      </c>
      <c r="L923" s="223">
        <v>0</v>
      </c>
      <c r="M923" s="223">
        <v>0</v>
      </c>
      <c r="N923" s="223">
        <v>0</v>
      </c>
      <c r="O923" s="223">
        <v>0</v>
      </c>
      <c r="P923" s="223">
        <v>484909</v>
      </c>
      <c r="Q923" s="223">
        <v>0</v>
      </c>
      <c r="R923" s="223">
        <v>482739.98</v>
      </c>
    </row>
    <row r="924" spans="1:18" ht="43.2" x14ac:dyDescent="0.3">
      <c r="A924">
        <f t="shared" si="14"/>
        <v>916</v>
      </c>
      <c r="B924" s="223" t="s">
        <v>185</v>
      </c>
      <c r="C924" s="223" t="s">
        <v>455</v>
      </c>
      <c r="D924" s="223" t="s">
        <v>185</v>
      </c>
      <c r="E924" s="223" t="s">
        <v>362</v>
      </c>
      <c r="F924" s="223" t="s">
        <v>363</v>
      </c>
      <c r="G924" s="223">
        <v>484909</v>
      </c>
      <c r="H924" s="223">
        <v>0</v>
      </c>
      <c r="I924" s="223">
        <v>482739.98</v>
      </c>
      <c r="J924" s="223">
        <v>0</v>
      </c>
      <c r="K924" s="223">
        <v>0</v>
      </c>
      <c r="L924" s="223">
        <v>0</v>
      </c>
      <c r="M924" s="223">
        <v>0</v>
      </c>
      <c r="N924" s="223">
        <v>0</v>
      </c>
      <c r="O924" s="223">
        <v>0</v>
      </c>
      <c r="P924" s="223">
        <v>484909</v>
      </c>
      <c r="Q924" s="223">
        <v>0</v>
      </c>
      <c r="R924" s="223">
        <v>482739.98</v>
      </c>
    </row>
    <row r="925" spans="1:18" ht="100.8" x14ac:dyDescent="0.3">
      <c r="A925">
        <f t="shared" si="14"/>
        <v>917</v>
      </c>
      <c r="B925" s="223" t="s">
        <v>239</v>
      </c>
      <c r="C925" s="223" t="s">
        <v>457</v>
      </c>
      <c r="D925" s="223" t="s">
        <v>185</v>
      </c>
      <c r="E925" s="223" t="s">
        <v>187</v>
      </c>
      <c r="F925" s="223" t="s">
        <v>156</v>
      </c>
      <c r="G925" s="223">
        <v>484909</v>
      </c>
      <c r="H925" s="223">
        <v>0</v>
      </c>
      <c r="I925" s="223">
        <v>482739.98</v>
      </c>
      <c r="J925" s="223">
        <v>0</v>
      </c>
      <c r="K925" s="223">
        <v>0</v>
      </c>
      <c r="L925" s="223">
        <v>0</v>
      </c>
      <c r="M925" s="223">
        <v>0</v>
      </c>
      <c r="N925" s="223">
        <v>0</v>
      </c>
      <c r="O925" s="223">
        <v>0</v>
      </c>
      <c r="P925" s="223">
        <v>484909</v>
      </c>
      <c r="Q925" s="223">
        <v>0</v>
      </c>
      <c r="R925" s="223">
        <v>482739.98</v>
      </c>
    </row>
    <row r="926" spans="1:18" x14ac:dyDescent="0.3">
      <c r="A926">
        <f t="shared" si="14"/>
        <v>918</v>
      </c>
      <c r="B926" s="223" t="s">
        <v>239</v>
      </c>
      <c r="C926" s="223" t="s">
        <v>457</v>
      </c>
      <c r="D926" s="223" t="s">
        <v>185</v>
      </c>
      <c r="E926" s="223" t="s">
        <v>188</v>
      </c>
      <c r="F926" s="223" t="s">
        <v>413</v>
      </c>
      <c r="G926" s="223">
        <v>484909</v>
      </c>
      <c r="H926" s="223">
        <v>0</v>
      </c>
      <c r="I926" s="223">
        <v>482739.98</v>
      </c>
      <c r="J926" s="223">
        <v>0</v>
      </c>
      <c r="K926" s="223">
        <v>0</v>
      </c>
      <c r="L926" s="223">
        <v>0</v>
      </c>
      <c r="M926" s="223">
        <v>0</v>
      </c>
      <c r="N926" s="223">
        <v>0</v>
      </c>
      <c r="O926" s="223">
        <v>0</v>
      </c>
      <c r="P926" s="223">
        <v>484909</v>
      </c>
      <c r="Q926" s="223">
        <v>0</v>
      </c>
      <c r="R926" s="223">
        <v>482739.98</v>
      </c>
    </row>
    <row r="927" spans="1:18" x14ac:dyDescent="0.3">
      <c r="A927">
        <f t="shared" si="14"/>
        <v>919</v>
      </c>
      <c r="B927" s="223" t="s">
        <v>239</v>
      </c>
      <c r="C927" s="223" t="s">
        <v>457</v>
      </c>
      <c r="D927" s="223" t="s">
        <v>185</v>
      </c>
      <c r="E927" s="223" t="s">
        <v>256</v>
      </c>
      <c r="F927" s="223" t="s">
        <v>257</v>
      </c>
      <c r="G927" s="223">
        <v>484909</v>
      </c>
      <c r="H927" s="223">
        <v>0</v>
      </c>
      <c r="I927" s="223">
        <v>482739.98</v>
      </c>
      <c r="J927" s="223">
        <v>0</v>
      </c>
      <c r="K927" s="223">
        <v>0</v>
      </c>
      <c r="L927" s="223">
        <v>0</v>
      </c>
      <c r="M927" s="223">
        <v>0</v>
      </c>
      <c r="N927" s="223">
        <v>0</v>
      </c>
      <c r="O927" s="223">
        <v>0</v>
      </c>
      <c r="P927" s="223">
        <v>484909</v>
      </c>
      <c r="Q927" s="223">
        <v>0</v>
      </c>
      <c r="R927" s="223">
        <v>482739.98</v>
      </c>
    </row>
    <row r="928" spans="1:18" ht="43.2" x14ac:dyDescent="0.3">
      <c r="A928">
        <f t="shared" si="14"/>
        <v>920</v>
      </c>
      <c r="B928" s="223" t="s">
        <v>239</v>
      </c>
      <c r="C928" s="223" t="s">
        <v>457</v>
      </c>
      <c r="D928" s="223" t="s">
        <v>185</v>
      </c>
      <c r="E928" s="223" t="s">
        <v>362</v>
      </c>
      <c r="F928" s="223" t="s">
        <v>363</v>
      </c>
      <c r="G928" s="223">
        <v>484909</v>
      </c>
      <c r="H928" s="223">
        <v>0</v>
      </c>
      <c r="I928" s="223">
        <v>482739.98</v>
      </c>
      <c r="J928" s="223">
        <v>0</v>
      </c>
      <c r="K928" s="223">
        <v>0</v>
      </c>
      <c r="L928" s="223">
        <v>0</v>
      </c>
      <c r="M928" s="223">
        <v>0</v>
      </c>
      <c r="N928" s="223">
        <v>0</v>
      </c>
      <c r="O928" s="223">
        <v>0</v>
      </c>
      <c r="P928" s="223">
        <v>484909</v>
      </c>
      <c r="Q928" s="223">
        <v>0</v>
      </c>
      <c r="R928" s="223">
        <v>482739.98</v>
      </c>
    </row>
    <row r="929" spans="1:18" ht="86.4" x14ac:dyDescent="0.3">
      <c r="A929">
        <f t="shared" si="14"/>
        <v>921</v>
      </c>
      <c r="B929" s="223" t="s">
        <v>185</v>
      </c>
      <c r="C929" s="223" t="s">
        <v>366</v>
      </c>
      <c r="D929" s="223" t="s">
        <v>185</v>
      </c>
      <c r="E929" s="223" t="s">
        <v>187</v>
      </c>
      <c r="F929" s="223" t="s">
        <v>367</v>
      </c>
      <c r="G929" s="223">
        <v>6252676</v>
      </c>
      <c r="H929" s="223">
        <v>0</v>
      </c>
      <c r="I929" s="223">
        <v>5072208.3899999997</v>
      </c>
      <c r="J929" s="223">
        <v>1142556.6599999999</v>
      </c>
      <c r="K929" s="223">
        <v>0</v>
      </c>
      <c r="L929" s="223">
        <v>1095200.7</v>
      </c>
      <c r="M929" s="223">
        <v>1095200.7</v>
      </c>
      <c r="N929" s="223">
        <v>0</v>
      </c>
      <c r="O929" s="223">
        <v>0</v>
      </c>
      <c r="P929" s="223">
        <v>7395232.6600000001</v>
      </c>
      <c r="Q929" s="223">
        <v>0</v>
      </c>
      <c r="R929" s="223">
        <v>6167409.0899999999</v>
      </c>
    </row>
    <row r="930" spans="1:18" x14ac:dyDescent="0.3">
      <c r="A930">
        <f t="shared" si="14"/>
        <v>922</v>
      </c>
      <c r="B930" s="223" t="s">
        <v>185</v>
      </c>
      <c r="C930" s="223" t="s">
        <v>366</v>
      </c>
      <c r="D930" s="223" t="s">
        <v>185</v>
      </c>
      <c r="E930" s="223" t="s">
        <v>188</v>
      </c>
      <c r="F930" s="223" t="s">
        <v>413</v>
      </c>
      <c r="G930" s="223">
        <v>6252676</v>
      </c>
      <c r="H930" s="223">
        <v>0</v>
      </c>
      <c r="I930" s="223">
        <v>5072208.3899999997</v>
      </c>
      <c r="J930" s="223">
        <v>47842.66</v>
      </c>
      <c r="K930" s="223">
        <v>0</v>
      </c>
      <c r="L930" s="223">
        <v>24277</v>
      </c>
      <c r="M930" s="223">
        <v>24277</v>
      </c>
      <c r="N930" s="223">
        <v>0</v>
      </c>
      <c r="O930" s="223">
        <v>0</v>
      </c>
      <c r="P930" s="223">
        <v>6300518.6600000001</v>
      </c>
      <c r="Q930" s="223">
        <v>0</v>
      </c>
      <c r="R930" s="223">
        <v>5096485.3899999997</v>
      </c>
    </row>
    <row r="931" spans="1:18" x14ac:dyDescent="0.3">
      <c r="A931">
        <f t="shared" si="14"/>
        <v>923</v>
      </c>
      <c r="B931" s="223" t="s">
        <v>185</v>
      </c>
      <c r="C931" s="223" t="s">
        <v>366</v>
      </c>
      <c r="D931" s="223" t="s">
        <v>185</v>
      </c>
      <c r="E931" s="223" t="s">
        <v>256</v>
      </c>
      <c r="F931" s="223" t="s">
        <v>257</v>
      </c>
      <c r="G931" s="223">
        <v>6252676</v>
      </c>
      <c r="H931" s="223">
        <v>0</v>
      </c>
      <c r="I931" s="223">
        <v>5072208.3899999997</v>
      </c>
      <c r="J931" s="223">
        <v>47842.66</v>
      </c>
      <c r="K931" s="223">
        <v>0</v>
      </c>
      <c r="L931" s="223">
        <v>24277</v>
      </c>
      <c r="M931" s="223">
        <v>24277</v>
      </c>
      <c r="N931" s="223">
        <v>0</v>
      </c>
      <c r="O931" s="223">
        <v>0</v>
      </c>
      <c r="P931" s="223">
        <v>6300518.6600000001</v>
      </c>
      <c r="Q931" s="223">
        <v>0</v>
      </c>
      <c r="R931" s="223">
        <v>5096485.3899999997</v>
      </c>
    </row>
    <row r="932" spans="1:18" ht="43.2" x14ac:dyDescent="0.3">
      <c r="A932">
        <f t="shared" si="14"/>
        <v>924</v>
      </c>
      <c r="B932" s="223" t="s">
        <v>185</v>
      </c>
      <c r="C932" s="223" t="s">
        <v>366</v>
      </c>
      <c r="D932" s="223" t="s">
        <v>185</v>
      </c>
      <c r="E932" s="223" t="s">
        <v>362</v>
      </c>
      <c r="F932" s="223" t="s">
        <v>363</v>
      </c>
      <c r="G932" s="223">
        <v>6252676</v>
      </c>
      <c r="H932" s="223">
        <v>0</v>
      </c>
      <c r="I932" s="223">
        <v>5072208.3899999997</v>
      </c>
      <c r="J932" s="223">
        <v>47842.66</v>
      </c>
      <c r="K932" s="223">
        <v>0</v>
      </c>
      <c r="L932" s="223">
        <v>24277</v>
      </c>
      <c r="M932" s="223">
        <v>24277</v>
      </c>
      <c r="N932" s="223">
        <v>0</v>
      </c>
      <c r="O932" s="223">
        <v>0</v>
      </c>
      <c r="P932" s="223">
        <v>6300518.6600000001</v>
      </c>
      <c r="Q932" s="223">
        <v>0</v>
      </c>
      <c r="R932" s="223">
        <v>5096485.3899999997</v>
      </c>
    </row>
    <row r="933" spans="1:18" x14ac:dyDescent="0.3">
      <c r="A933">
        <f t="shared" si="14"/>
        <v>925</v>
      </c>
      <c r="B933" s="223" t="s">
        <v>185</v>
      </c>
      <c r="C933" s="223" t="s">
        <v>366</v>
      </c>
      <c r="D933" s="223" t="s">
        <v>185</v>
      </c>
      <c r="E933" s="223" t="s">
        <v>227</v>
      </c>
      <c r="F933" s="223" t="s">
        <v>414</v>
      </c>
      <c r="G933" s="223">
        <v>0</v>
      </c>
      <c r="H933" s="223">
        <v>0</v>
      </c>
      <c r="I933" s="223">
        <v>0</v>
      </c>
      <c r="J933" s="223">
        <v>1094714</v>
      </c>
      <c r="K933" s="223">
        <v>0</v>
      </c>
      <c r="L933" s="223">
        <v>1070923.7</v>
      </c>
      <c r="M933" s="223">
        <v>1070923.7</v>
      </c>
      <c r="N933" s="223">
        <v>0</v>
      </c>
      <c r="O933" s="223">
        <v>0</v>
      </c>
      <c r="P933" s="223">
        <v>1094714</v>
      </c>
      <c r="Q933" s="223">
        <v>0</v>
      </c>
      <c r="R933" s="223">
        <v>1070923.7</v>
      </c>
    </row>
    <row r="934" spans="1:18" x14ac:dyDescent="0.3">
      <c r="A934">
        <f t="shared" si="14"/>
        <v>926</v>
      </c>
      <c r="B934" s="223" t="s">
        <v>185</v>
      </c>
      <c r="C934" s="223" t="s">
        <v>366</v>
      </c>
      <c r="D934" s="223" t="s">
        <v>185</v>
      </c>
      <c r="E934" s="223" t="s">
        <v>260</v>
      </c>
      <c r="F934" s="223" t="s">
        <v>261</v>
      </c>
      <c r="G934" s="223">
        <v>0</v>
      </c>
      <c r="H934" s="223">
        <v>0</v>
      </c>
      <c r="I934" s="223">
        <v>0</v>
      </c>
      <c r="J934" s="223">
        <v>1094714</v>
      </c>
      <c r="K934" s="223">
        <v>0</v>
      </c>
      <c r="L934" s="223">
        <v>1070923.7</v>
      </c>
      <c r="M934" s="223">
        <v>1070923.7</v>
      </c>
      <c r="N934" s="223">
        <v>0</v>
      </c>
      <c r="O934" s="223">
        <v>0</v>
      </c>
      <c r="P934" s="223">
        <v>1094714</v>
      </c>
      <c r="Q934" s="223">
        <v>0</v>
      </c>
      <c r="R934" s="223">
        <v>1070923.7</v>
      </c>
    </row>
    <row r="935" spans="1:18" ht="72" x14ac:dyDescent="0.3">
      <c r="A935">
        <f t="shared" si="14"/>
        <v>927</v>
      </c>
      <c r="B935" s="223" t="s">
        <v>484</v>
      </c>
      <c r="G935" s="223" t="s">
        <v>185</v>
      </c>
      <c r="H935" s="223" t="s">
        <v>185</v>
      </c>
      <c r="I935" s="223" t="s">
        <v>458</v>
      </c>
      <c r="K935" s="223" t="s">
        <v>185</v>
      </c>
      <c r="L935" s="223" t="s">
        <v>185</v>
      </c>
      <c r="M935" s="223" t="s">
        <v>185</v>
      </c>
      <c r="N935" s="223" t="s">
        <v>185</v>
      </c>
      <c r="O935" s="223" t="s">
        <v>185</v>
      </c>
      <c r="P935" s="223" t="s">
        <v>185</v>
      </c>
      <c r="Q935" s="223" t="s">
        <v>480</v>
      </c>
    </row>
    <row r="936" spans="1:18" x14ac:dyDescent="0.3">
      <c r="A936">
        <f t="shared" si="14"/>
        <v>928</v>
      </c>
      <c r="B936" s="223" t="s">
        <v>406</v>
      </c>
      <c r="C936" s="223" t="s">
        <v>407</v>
      </c>
      <c r="D936" s="223">
        <v>3</v>
      </c>
      <c r="E936" s="223">
        <v>4</v>
      </c>
      <c r="F936" s="223">
        <v>5</v>
      </c>
      <c r="G936" s="223">
        <v>6</v>
      </c>
      <c r="H936" s="223">
        <v>7</v>
      </c>
      <c r="I936" s="223">
        <v>8</v>
      </c>
      <c r="J936" s="223">
        <v>9</v>
      </c>
      <c r="K936" s="223">
        <v>10</v>
      </c>
      <c r="L936" s="223">
        <v>11</v>
      </c>
      <c r="M936" s="223">
        <v>12</v>
      </c>
      <c r="N936" s="223" t="s">
        <v>408</v>
      </c>
      <c r="O936" s="223" t="s">
        <v>409</v>
      </c>
      <c r="P936" s="223" t="s">
        <v>410</v>
      </c>
      <c r="Q936" s="223" t="s">
        <v>411</v>
      </c>
      <c r="R936" s="223" t="s">
        <v>412</v>
      </c>
    </row>
    <row r="937" spans="1:18" ht="43.2" x14ac:dyDescent="0.3">
      <c r="A937">
        <f t="shared" si="14"/>
        <v>929</v>
      </c>
      <c r="B937" s="223" t="s">
        <v>185</v>
      </c>
      <c r="C937" s="223" t="s">
        <v>366</v>
      </c>
      <c r="D937" s="223" t="s">
        <v>185</v>
      </c>
      <c r="E937" s="223" t="s">
        <v>368</v>
      </c>
      <c r="F937" s="223" t="s">
        <v>369</v>
      </c>
      <c r="G937" s="223">
        <v>0</v>
      </c>
      <c r="H937" s="223">
        <v>0</v>
      </c>
      <c r="I937" s="223">
        <v>0</v>
      </c>
      <c r="J937" s="223">
        <v>1094714</v>
      </c>
      <c r="K937" s="223">
        <v>0</v>
      </c>
      <c r="L937" s="223">
        <v>1070923.7</v>
      </c>
      <c r="M937" s="223">
        <v>1070923.7</v>
      </c>
      <c r="N937" s="223">
        <v>0</v>
      </c>
      <c r="O937" s="223">
        <v>0</v>
      </c>
      <c r="P937" s="223">
        <v>1094714</v>
      </c>
      <c r="Q937" s="223">
        <v>0</v>
      </c>
      <c r="R937" s="223">
        <v>1070923.7</v>
      </c>
    </row>
    <row r="938" spans="1:18" ht="30" customHeight="1" x14ac:dyDescent="0.3">
      <c r="A938">
        <f t="shared" si="14"/>
        <v>930</v>
      </c>
      <c r="B938" s="223" t="s">
        <v>239</v>
      </c>
      <c r="C938" s="223" t="s">
        <v>444</v>
      </c>
      <c r="D938" s="223" t="s">
        <v>185</v>
      </c>
      <c r="E938" s="223" t="s">
        <v>187</v>
      </c>
      <c r="F938" s="223" t="s">
        <v>136</v>
      </c>
      <c r="G938" s="223">
        <v>100000</v>
      </c>
      <c r="H938" s="223">
        <v>0</v>
      </c>
      <c r="I938" s="223">
        <v>0</v>
      </c>
      <c r="J938" s="223">
        <v>0</v>
      </c>
      <c r="K938" s="223">
        <v>0</v>
      </c>
      <c r="L938" s="223">
        <v>0</v>
      </c>
      <c r="M938" s="223">
        <v>0</v>
      </c>
      <c r="N938" s="223">
        <v>0</v>
      </c>
      <c r="O938" s="223">
        <v>0</v>
      </c>
      <c r="P938" s="223">
        <v>100000</v>
      </c>
      <c r="Q938" s="223">
        <v>0</v>
      </c>
      <c r="R938" s="223">
        <v>0</v>
      </c>
    </row>
    <row r="939" spans="1:18" x14ac:dyDescent="0.3">
      <c r="A939">
        <f t="shared" si="14"/>
        <v>931</v>
      </c>
      <c r="B939" s="223" t="s">
        <v>239</v>
      </c>
      <c r="C939" s="223" t="s">
        <v>444</v>
      </c>
      <c r="D939" s="223" t="s">
        <v>185</v>
      </c>
      <c r="E939" s="223" t="s">
        <v>188</v>
      </c>
      <c r="F939" s="223" t="s">
        <v>413</v>
      </c>
      <c r="G939" s="223">
        <v>100000</v>
      </c>
      <c r="H939" s="223">
        <v>0</v>
      </c>
      <c r="I939" s="223">
        <v>0</v>
      </c>
      <c r="J939" s="223">
        <v>0</v>
      </c>
      <c r="K939" s="223">
        <v>0</v>
      </c>
      <c r="L939" s="223">
        <v>0</v>
      </c>
      <c r="M939" s="223">
        <v>0</v>
      </c>
      <c r="N939" s="223">
        <v>0</v>
      </c>
      <c r="O939" s="223">
        <v>0</v>
      </c>
      <c r="P939" s="223">
        <v>100000</v>
      </c>
      <c r="Q939" s="223">
        <v>0</v>
      </c>
      <c r="R939" s="223">
        <v>0</v>
      </c>
    </row>
    <row r="940" spans="1:18" x14ac:dyDescent="0.3">
      <c r="A940">
        <f t="shared" si="14"/>
        <v>932</v>
      </c>
      <c r="B940" s="223" t="s">
        <v>239</v>
      </c>
      <c r="C940" s="223" t="s">
        <v>444</v>
      </c>
      <c r="D940" s="223" t="s">
        <v>185</v>
      </c>
      <c r="E940" s="223" t="s">
        <v>256</v>
      </c>
      <c r="F940" s="223" t="s">
        <v>257</v>
      </c>
      <c r="G940" s="223">
        <v>100000</v>
      </c>
      <c r="H940" s="223">
        <v>0</v>
      </c>
      <c r="I940" s="223">
        <v>0</v>
      </c>
      <c r="J940" s="223">
        <v>0</v>
      </c>
      <c r="K940" s="223">
        <v>0</v>
      </c>
      <c r="L940" s="223">
        <v>0</v>
      </c>
      <c r="M940" s="223">
        <v>0</v>
      </c>
      <c r="N940" s="223">
        <v>0</v>
      </c>
      <c r="O940" s="223">
        <v>0</v>
      </c>
      <c r="P940" s="223">
        <v>100000</v>
      </c>
      <c r="Q940" s="223">
        <v>0</v>
      </c>
      <c r="R940" s="223">
        <v>0</v>
      </c>
    </row>
    <row r="941" spans="1:18" ht="43.2" x14ac:dyDescent="0.3">
      <c r="A941">
        <f t="shared" si="14"/>
        <v>933</v>
      </c>
      <c r="B941" s="223" t="s">
        <v>239</v>
      </c>
      <c r="C941" s="223" t="s">
        <v>444</v>
      </c>
      <c r="D941" s="223" t="s">
        <v>185</v>
      </c>
      <c r="E941" s="223" t="s">
        <v>362</v>
      </c>
      <c r="F941" s="223" t="s">
        <v>363</v>
      </c>
      <c r="G941" s="223">
        <v>100000</v>
      </c>
      <c r="H941" s="223">
        <v>0</v>
      </c>
      <c r="I941" s="223">
        <v>0</v>
      </c>
      <c r="J941" s="223">
        <v>0</v>
      </c>
      <c r="K941" s="223">
        <v>0</v>
      </c>
      <c r="L941" s="223">
        <v>0</v>
      </c>
      <c r="M941" s="223">
        <v>0</v>
      </c>
      <c r="N941" s="223">
        <v>0</v>
      </c>
      <c r="O941" s="223">
        <v>0</v>
      </c>
      <c r="P941" s="223">
        <v>100000</v>
      </c>
      <c r="Q941" s="223">
        <v>0</v>
      </c>
      <c r="R941" s="223">
        <v>0</v>
      </c>
    </row>
    <row r="942" spans="1:18" ht="43.2" x14ac:dyDescent="0.3">
      <c r="A942">
        <f t="shared" si="14"/>
        <v>934</v>
      </c>
      <c r="B942" s="223" t="s">
        <v>239</v>
      </c>
      <c r="C942" s="223" t="s">
        <v>370</v>
      </c>
      <c r="D942" s="223" t="s">
        <v>185</v>
      </c>
      <c r="E942" s="223" t="s">
        <v>187</v>
      </c>
      <c r="F942" s="223" t="s">
        <v>105</v>
      </c>
      <c r="G942" s="223">
        <v>0</v>
      </c>
      <c r="H942" s="223">
        <v>0</v>
      </c>
      <c r="I942" s="223">
        <v>0</v>
      </c>
      <c r="J942" s="223">
        <v>47842.66</v>
      </c>
      <c r="K942" s="223">
        <v>0</v>
      </c>
      <c r="L942" s="223">
        <v>24277</v>
      </c>
      <c r="M942" s="223">
        <v>24277</v>
      </c>
      <c r="N942" s="223">
        <v>0</v>
      </c>
      <c r="O942" s="223">
        <v>0</v>
      </c>
      <c r="P942" s="223">
        <v>47842.66</v>
      </c>
      <c r="Q942" s="223">
        <v>0</v>
      </c>
      <c r="R942" s="223">
        <v>24277</v>
      </c>
    </row>
    <row r="943" spans="1:18" x14ac:dyDescent="0.3">
      <c r="A943">
        <f t="shared" si="14"/>
        <v>935</v>
      </c>
      <c r="B943" s="223" t="s">
        <v>239</v>
      </c>
      <c r="C943" s="223" t="s">
        <v>370</v>
      </c>
      <c r="D943" s="223" t="s">
        <v>185</v>
      </c>
      <c r="E943" s="223" t="s">
        <v>188</v>
      </c>
      <c r="F943" s="223" t="s">
        <v>413</v>
      </c>
      <c r="G943" s="223">
        <v>0</v>
      </c>
      <c r="H943" s="223">
        <v>0</v>
      </c>
      <c r="I943" s="223">
        <v>0</v>
      </c>
      <c r="J943" s="223">
        <v>47842.66</v>
      </c>
      <c r="K943" s="223">
        <v>0</v>
      </c>
      <c r="L943" s="223">
        <v>24277</v>
      </c>
      <c r="M943" s="223">
        <v>24277</v>
      </c>
      <c r="N943" s="223">
        <v>0</v>
      </c>
      <c r="O943" s="223">
        <v>0</v>
      </c>
      <c r="P943" s="223">
        <v>47842.66</v>
      </c>
      <c r="Q943" s="223">
        <v>0</v>
      </c>
      <c r="R943" s="223">
        <v>24277</v>
      </c>
    </row>
    <row r="944" spans="1:18" x14ac:dyDescent="0.3">
      <c r="A944">
        <f t="shared" si="14"/>
        <v>936</v>
      </c>
      <c r="B944" s="223" t="s">
        <v>239</v>
      </c>
      <c r="C944" s="223" t="s">
        <v>370</v>
      </c>
      <c r="D944" s="223" t="s">
        <v>185</v>
      </c>
      <c r="E944" s="223" t="s">
        <v>256</v>
      </c>
      <c r="F944" s="223" t="s">
        <v>257</v>
      </c>
      <c r="G944" s="223">
        <v>0</v>
      </c>
      <c r="H944" s="223">
        <v>0</v>
      </c>
      <c r="I944" s="223">
        <v>0</v>
      </c>
      <c r="J944" s="223">
        <v>47842.66</v>
      </c>
      <c r="K944" s="223">
        <v>0</v>
      </c>
      <c r="L944" s="223">
        <v>24277</v>
      </c>
      <c r="M944" s="223">
        <v>24277</v>
      </c>
      <c r="N944" s="223">
        <v>0</v>
      </c>
      <c r="O944" s="223">
        <v>0</v>
      </c>
      <c r="P944" s="223">
        <v>47842.66</v>
      </c>
      <c r="Q944" s="223">
        <v>0</v>
      </c>
      <c r="R944" s="223">
        <v>24277</v>
      </c>
    </row>
    <row r="945" spans="1:18" ht="43.2" x14ac:dyDescent="0.3">
      <c r="A945">
        <f t="shared" si="14"/>
        <v>937</v>
      </c>
      <c r="B945" s="223" t="s">
        <v>239</v>
      </c>
      <c r="C945" s="223" t="s">
        <v>370</v>
      </c>
      <c r="D945" s="223" t="s">
        <v>185</v>
      </c>
      <c r="E945" s="223" t="s">
        <v>362</v>
      </c>
      <c r="F945" s="223" t="s">
        <v>363</v>
      </c>
      <c r="G945" s="223">
        <v>0</v>
      </c>
      <c r="H945" s="223">
        <v>0</v>
      </c>
      <c r="I945" s="223">
        <v>0</v>
      </c>
      <c r="J945" s="223">
        <v>47842.66</v>
      </c>
      <c r="K945" s="223">
        <v>0</v>
      </c>
      <c r="L945" s="223">
        <v>24277</v>
      </c>
      <c r="M945" s="223">
        <v>24277</v>
      </c>
      <c r="N945" s="223">
        <v>0</v>
      </c>
      <c r="O945" s="223">
        <v>0</v>
      </c>
      <c r="P945" s="223">
        <v>47842.66</v>
      </c>
      <c r="Q945" s="223">
        <v>0</v>
      </c>
      <c r="R945" s="223">
        <v>24277</v>
      </c>
    </row>
    <row r="946" spans="1:18" ht="28.8" x14ac:dyDescent="0.3">
      <c r="A946">
        <f t="shared" si="14"/>
        <v>938</v>
      </c>
      <c r="B946" s="223" t="s">
        <v>239</v>
      </c>
      <c r="C946" s="223" t="s">
        <v>371</v>
      </c>
      <c r="D946" s="223" t="s">
        <v>185</v>
      </c>
      <c r="E946" s="223" t="s">
        <v>187</v>
      </c>
      <c r="F946" s="223" t="s">
        <v>68</v>
      </c>
      <c r="G946" s="223">
        <v>6152676</v>
      </c>
      <c r="H946" s="223">
        <v>0</v>
      </c>
      <c r="I946" s="223">
        <v>5072208.3899999997</v>
      </c>
      <c r="J946" s="223">
        <v>1094714</v>
      </c>
      <c r="K946" s="223">
        <v>0</v>
      </c>
      <c r="L946" s="223">
        <v>1070923.7</v>
      </c>
      <c r="M946" s="223">
        <v>1070923.7</v>
      </c>
      <c r="N946" s="223">
        <v>0</v>
      </c>
      <c r="O946" s="223">
        <v>0</v>
      </c>
      <c r="P946" s="223">
        <v>7247390</v>
      </c>
      <c r="Q946" s="223">
        <v>0</v>
      </c>
      <c r="R946" s="223">
        <v>6143132.0899999999</v>
      </c>
    </row>
    <row r="947" spans="1:18" x14ac:dyDescent="0.3">
      <c r="A947">
        <f t="shared" si="14"/>
        <v>939</v>
      </c>
      <c r="B947" s="223" t="s">
        <v>239</v>
      </c>
      <c r="C947" s="223" t="s">
        <v>371</v>
      </c>
      <c r="D947" s="223" t="s">
        <v>185</v>
      </c>
      <c r="E947" s="223" t="s">
        <v>188</v>
      </c>
      <c r="F947" s="223" t="s">
        <v>413</v>
      </c>
      <c r="G947" s="223">
        <v>6152676</v>
      </c>
      <c r="H947" s="223">
        <v>0</v>
      </c>
      <c r="I947" s="223">
        <v>5072208.3899999997</v>
      </c>
      <c r="J947" s="223">
        <v>0</v>
      </c>
      <c r="K947" s="223">
        <v>0</v>
      </c>
      <c r="L947" s="223">
        <v>0</v>
      </c>
      <c r="M947" s="223">
        <v>0</v>
      </c>
      <c r="N947" s="223">
        <v>0</v>
      </c>
      <c r="O947" s="223">
        <v>0</v>
      </c>
      <c r="P947" s="223">
        <v>6152676</v>
      </c>
      <c r="Q947" s="223">
        <v>0</v>
      </c>
      <c r="R947" s="223">
        <v>5072208.3899999997</v>
      </c>
    </row>
    <row r="948" spans="1:18" x14ac:dyDescent="0.3">
      <c r="A948">
        <f t="shared" si="14"/>
        <v>940</v>
      </c>
      <c r="B948" s="223" t="s">
        <v>239</v>
      </c>
      <c r="C948" s="223" t="s">
        <v>371</v>
      </c>
      <c r="D948" s="223" t="s">
        <v>185</v>
      </c>
      <c r="E948" s="223" t="s">
        <v>256</v>
      </c>
      <c r="F948" s="223" t="s">
        <v>257</v>
      </c>
      <c r="G948" s="223">
        <v>6152676</v>
      </c>
      <c r="H948" s="223">
        <v>0</v>
      </c>
      <c r="I948" s="223">
        <v>5072208.3899999997</v>
      </c>
      <c r="J948" s="223">
        <v>0</v>
      </c>
      <c r="K948" s="223">
        <v>0</v>
      </c>
      <c r="L948" s="223">
        <v>0</v>
      </c>
      <c r="M948" s="223">
        <v>0</v>
      </c>
      <c r="N948" s="223">
        <v>0</v>
      </c>
      <c r="O948" s="223">
        <v>0</v>
      </c>
      <c r="P948" s="223">
        <v>6152676</v>
      </c>
      <c r="Q948" s="223">
        <v>0</v>
      </c>
      <c r="R948" s="223">
        <v>5072208.3899999997</v>
      </c>
    </row>
    <row r="949" spans="1:18" ht="43.2" x14ac:dyDescent="0.3">
      <c r="A949">
        <f t="shared" si="14"/>
        <v>941</v>
      </c>
      <c r="B949" s="223" t="s">
        <v>239</v>
      </c>
      <c r="C949" s="223" t="s">
        <v>371</v>
      </c>
      <c r="D949" s="223" t="s">
        <v>185</v>
      </c>
      <c r="E949" s="223" t="s">
        <v>362</v>
      </c>
      <c r="F949" s="223" t="s">
        <v>363</v>
      </c>
      <c r="G949" s="223">
        <v>6152676</v>
      </c>
      <c r="H949" s="223">
        <v>0</v>
      </c>
      <c r="I949" s="223">
        <v>5072208.3899999997</v>
      </c>
      <c r="J949" s="223">
        <v>0</v>
      </c>
      <c r="K949" s="223">
        <v>0</v>
      </c>
      <c r="L949" s="223">
        <v>0</v>
      </c>
      <c r="M949" s="223">
        <v>0</v>
      </c>
      <c r="N949" s="223">
        <v>0</v>
      </c>
      <c r="O949" s="223">
        <v>0</v>
      </c>
      <c r="P949" s="223">
        <v>6152676</v>
      </c>
      <c r="Q949" s="223">
        <v>0</v>
      </c>
      <c r="R949" s="223">
        <v>5072208.3899999997</v>
      </c>
    </row>
    <row r="950" spans="1:18" x14ac:dyDescent="0.3">
      <c r="A950">
        <f t="shared" si="14"/>
        <v>942</v>
      </c>
      <c r="B950" s="223" t="s">
        <v>239</v>
      </c>
      <c r="C950" s="223" t="s">
        <v>371</v>
      </c>
      <c r="D950" s="223" t="s">
        <v>185</v>
      </c>
      <c r="E950" s="223" t="s">
        <v>227</v>
      </c>
      <c r="F950" s="223" t="s">
        <v>414</v>
      </c>
      <c r="G950" s="223">
        <v>0</v>
      </c>
      <c r="H950" s="223">
        <v>0</v>
      </c>
      <c r="I950" s="223">
        <v>0</v>
      </c>
      <c r="J950" s="223">
        <v>1094714</v>
      </c>
      <c r="K950" s="223">
        <v>0</v>
      </c>
      <c r="L950" s="223">
        <v>1070923.7</v>
      </c>
      <c r="M950" s="223">
        <v>1070923.7</v>
      </c>
      <c r="N950" s="223">
        <v>0</v>
      </c>
      <c r="O950" s="223">
        <v>0</v>
      </c>
      <c r="P950" s="223">
        <v>1094714</v>
      </c>
      <c r="Q950" s="223">
        <v>0</v>
      </c>
      <c r="R950" s="223">
        <v>1070923.7</v>
      </c>
    </row>
    <row r="951" spans="1:18" x14ac:dyDescent="0.3">
      <c r="A951">
        <f t="shared" si="14"/>
        <v>943</v>
      </c>
      <c r="B951" s="223" t="s">
        <v>239</v>
      </c>
      <c r="C951" s="223" t="s">
        <v>371</v>
      </c>
      <c r="D951" s="223" t="s">
        <v>185</v>
      </c>
      <c r="E951" s="223" t="s">
        <v>260</v>
      </c>
      <c r="F951" s="223" t="s">
        <v>261</v>
      </c>
      <c r="G951" s="223">
        <v>0</v>
      </c>
      <c r="H951" s="223">
        <v>0</v>
      </c>
      <c r="I951" s="223">
        <v>0</v>
      </c>
      <c r="J951" s="223">
        <v>1094714</v>
      </c>
      <c r="K951" s="223">
        <v>0</v>
      </c>
      <c r="L951" s="223">
        <v>1070923.7</v>
      </c>
      <c r="M951" s="223">
        <v>1070923.7</v>
      </c>
      <c r="N951" s="223">
        <v>0</v>
      </c>
      <c r="O951" s="223">
        <v>0</v>
      </c>
      <c r="P951" s="223">
        <v>1094714</v>
      </c>
      <c r="Q951" s="223">
        <v>0</v>
      </c>
      <c r="R951" s="223">
        <v>1070923.7</v>
      </c>
    </row>
    <row r="952" spans="1:18" ht="43.2" x14ac:dyDescent="0.3">
      <c r="A952">
        <f t="shared" si="14"/>
        <v>944</v>
      </c>
      <c r="B952" s="223" t="s">
        <v>239</v>
      </c>
      <c r="C952" s="223" t="s">
        <v>371</v>
      </c>
      <c r="D952" s="223" t="s">
        <v>185</v>
      </c>
      <c r="E952" s="223" t="s">
        <v>368</v>
      </c>
      <c r="F952" s="223" t="s">
        <v>369</v>
      </c>
      <c r="G952" s="223">
        <v>0</v>
      </c>
      <c r="H952" s="223">
        <v>0</v>
      </c>
      <c r="I952" s="223">
        <v>0</v>
      </c>
      <c r="J952" s="223">
        <v>1094714</v>
      </c>
      <c r="K952" s="223">
        <v>0</v>
      </c>
      <c r="L952" s="223">
        <v>1070923.7</v>
      </c>
      <c r="M952" s="223">
        <v>1070923.7</v>
      </c>
      <c r="N952" s="223">
        <v>0</v>
      </c>
      <c r="O952" s="223">
        <v>0</v>
      </c>
      <c r="P952" s="223">
        <v>1094714</v>
      </c>
      <c r="Q952" s="223">
        <v>0</v>
      </c>
      <c r="R952" s="223">
        <v>1070923.7</v>
      </c>
    </row>
    <row r="953" spans="1:18" x14ac:dyDescent="0.3">
      <c r="A953">
        <f t="shared" si="14"/>
        <v>945</v>
      </c>
      <c r="B953" s="223" t="s">
        <v>185</v>
      </c>
      <c r="C953" s="223" t="s">
        <v>372</v>
      </c>
      <c r="D953" s="223" t="s">
        <v>185</v>
      </c>
      <c r="E953" s="223" t="s">
        <v>187</v>
      </c>
      <c r="F953" s="223" t="s">
        <v>170</v>
      </c>
      <c r="G953" s="223">
        <v>194049975.61000001</v>
      </c>
      <c r="H953" s="223">
        <v>182274609.61000001</v>
      </c>
      <c r="I953" s="223">
        <v>182548239.78</v>
      </c>
      <c r="J953" s="223">
        <v>15967326.32</v>
      </c>
      <c r="K953" s="223">
        <v>15720549.140000001</v>
      </c>
      <c r="L953" s="223">
        <v>15876349.82</v>
      </c>
      <c r="M953" s="223">
        <v>13662383.189999999</v>
      </c>
      <c r="N953" s="223">
        <v>1087102.94</v>
      </c>
      <c r="O953" s="223">
        <v>1126863.69</v>
      </c>
      <c r="P953" s="223">
        <v>210017301.93000001</v>
      </c>
      <c r="Q953" s="223">
        <v>197995158.75</v>
      </c>
      <c r="R953" s="223">
        <v>198424589.59999999</v>
      </c>
    </row>
    <row r="954" spans="1:18" x14ac:dyDescent="0.3">
      <c r="A954">
        <f t="shared" si="14"/>
        <v>946</v>
      </c>
      <c r="B954" s="223" t="s">
        <v>185</v>
      </c>
      <c r="C954" s="223" t="s">
        <v>372</v>
      </c>
      <c r="D954" s="223" t="s">
        <v>185</v>
      </c>
      <c r="E954" s="223" t="s">
        <v>188</v>
      </c>
      <c r="F954" s="223" t="s">
        <v>413</v>
      </c>
      <c r="G954" s="223">
        <v>193722365.61000001</v>
      </c>
      <c r="H954" s="223">
        <v>182274609.61000001</v>
      </c>
      <c r="I954" s="223">
        <v>182548239.78</v>
      </c>
      <c r="J954" s="223">
        <v>1756865.32</v>
      </c>
      <c r="K954" s="223">
        <v>2291360.15</v>
      </c>
      <c r="L954" s="223">
        <v>2094336.64</v>
      </c>
      <c r="M954" s="223">
        <v>257512</v>
      </c>
      <c r="N954" s="223">
        <v>1038402.94</v>
      </c>
      <c r="O954" s="223">
        <v>798421.7</v>
      </c>
      <c r="P954" s="223">
        <v>195479230.93000001</v>
      </c>
      <c r="Q954" s="223">
        <v>184565969.75999999</v>
      </c>
      <c r="R954" s="223">
        <v>184642576.41999999</v>
      </c>
    </row>
    <row r="955" spans="1:18" ht="28.8" x14ac:dyDescent="0.3">
      <c r="A955">
        <f t="shared" si="14"/>
        <v>947</v>
      </c>
      <c r="B955" s="223" t="s">
        <v>185</v>
      </c>
      <c r="C955" s="223" t="s">
        <v>372</v>
      </c>
      <c r="D955" s="223" t="s">
        <v>185</v>
      </c>
      <c r="E955" s="223" t="s">
        <v>189</v>
      </c>
      <c r="F955" s="223" t="s">
        <v>190</v>
      </c>
      <c r="G955" s="223">
        <v>127699275</v>
      </c>
      <c r="H955" s="223">
        <v>127699275</v>
      </c>
      <c r="I955" s="223">
        <v>122582927.58</v>
      </c>
      <c r="J955" s="223">
        <v>0</v>
      </c>
      <c r="K955" s="223">
        <v>57975.8</v>
      </c>
      <c r="L955" s="223">
        <v>57537.39</v>
      </c>
      <c r="M955" s="223">
        <v>0</v>
      </c>
      <c r="N955" s="223">
        <v>54461.59</v>
      </c>
      <c r="O955" s="223">
        <v>3075.8</v>
      </c>
      <c r="P955" s="223">
        <v>127699275</v>
      </c>
      <c r="Q955" s="223">
        <v>127757250.8</v>
      </c>
      <c r="R955" s="223">
        <v>122640464.97</v>
      </c>
    </row>
    <row r="956" spans="1:18" x14ac:dyDescent="0.3">
      <c r="A956">
        <f t="shared" si="14"/>
        <v>948</v>
      </c>
      <c r="B956" s="223" t="s">
        <v>185</v>
      </c>
      <c r="C956" s="223" t="s">
        <v>372</v>
      </c>
      <c r="D956" s="223" t="s">
        <v>185</v>
      </c>
      <c r="E956" s="223" t="s">
        <v>191</v>
      </c>
      <c r="F956" s="223" t="s">
        <v>192</v>
      </c>
      <c r="G956" s="223">
        <v>104319941</v>
      </c>
      <c r="H956" s="223">
        <v>104319941</v>
      </c>
      <c r="I956" s="223">
        <v>100262599.31</v>
      </c>
      <c r="J956" s="223">
        <v>0</v>
      </c>
      <c r="K956" s="223">
        <v>47521.15</v>
      </c>
      <c r="L956" s="223">
        <v>47521.15</v>
      </c>
      <c r="M956" s="223">
        <v>0</v>
      </c>
      <c r="N956" s="223">
        <v>45000</v>
      </c>
      <c r="O956" s="223">
        <v>2521.15</v>
      </c>
      <c r="P956" s="223">
        <v>104319941</v>
      </c>
      <c r="Q956" s="223">
        <v>104367462.15000001</v>
      </c>
      <c r="R956" s="223">
        <v>100310120.45999999</v>
      </c>
    </row>
    <row r="957" spans="1:18" x14ac:dyDescent="0.3">
      <c r="A957">
        <f t="shared" si="14"/>
        <v>949</v>
      </c>
      <c r="B957" s="223" t="s">
        <v>185</v>
      </c>
      <c r="C957" s="223" t="s">
        <v>372</v>
      </c>
      <c r="D957" s="223" t="s">
        <v>185</v>
      </c>
      <c r="E957" s="223" t="s">
        <v>193</v>
      </c>
      <c r="F957" s="223" t="s">
        <v>194</v>
      </c>
      <c r="G957" s="223">
        <v>104319941</v>
      </c>
      <c r="H957" s="223">
        <v>104319941</v>
      </c>
      <c r="I957" s="223">
        <v>100262599.31</v>
      </c>
      <c r="J957" s="223">
        <v>0</v>
      </c>
      <c r="K957" s="223">
        <v>47521.15</v>
      </c>
      <c r="L957" s="223">
        <v>47521.15</v>
      </c>
      <c r="M957" s="223">
        <v>0</v>
      </c>
      <c r="N957" s="223">
        <v>45000</v>
      </c>
      <c r="O957" s="223">
        <v>2521.15</v>
      </c>
      <c r="P957" s="223">
        <v>104319941</v>
      </c>
      <c r="Q957" s="223">
        <v>104367462.15000001</v>
      </c>
      <c r="R957" s="223">
        <v>100310120.45999999</v>
      </c>
    </row>
    <row r="958" spans="1:18" x14ac:dyDescent="0.3">
      <c r="A958">
        <f t="shared" si="14"/>
        <v>950</v>
      </c>
      <c r="B958" s="223" t="s">
        <v>185</v>
      </c>
      <c r="C958" s="223" t="s">
        <v>372</v>
      </c>
      <c r="D958" s="223" t="s">
        <v>185</v>
      </c>
      <c r="E958" s="223" t="s">
        <v>195</v>
      </c>
      <c r="F958" s="223" t="s">
        <v>196</v>
      </c>
      <c r="G958" s="223">
        <v>23379334</v>
      </c>
      <c r="H958" s="223">
        <v>23379334</v>
      </c>
      <c r="I958" s="223">
        <v>22320328.27</v>
      </c>
      <c r="J958" s="223">
        <v>0</v>
      </c>
      <c r="K958" s="223">
        <v>10454.65</v>
      </c>
      <c r="L958" s="223">
        <v>10016.24</v>
      </c>
      <c r="M958" s="223">
        <v>0</v>
      </c>
      <c r="N958" s="223">
        <v>9461.59</v>
      </c>
      <c r="O958" s="223">
        <v>554.65</v>
      </c>
      <c r="P958" s="223">
        <v>23379334</v>
      </c>
      <c r="Q958" s="223">
        <v>23389788.649999999</v>
      </c>
      <c r="R958" s="223">
        <v>22330344.510000002</v>
      </c>
    </row>
    <row r="959" spans="1:18" ht="28.8" x14ac:dyDescent="0.3">
      <c r="A959">
        <f t="shared" si="14"/>
        <v>951</v>
      </c>
      <c r="B959" s="223" t="s">
        <v>185</v>
      </c>
      <c r="C959" s="223" t="s">
        <v>372</v>
      </c>
      <c r="D959" s="223" t="s">
        <v>185</v>
      </c>
      <c r="E959" s="223" t="s">
        <v>197</v>
      </c>
      <c r="F959" s="223" t="s">
        <v>198</v>
      </c>
      <c r="G959" s="223">
        <v>30229466.239999998</v>
      </c>
      <c r="H959" s="223">
        <v>30229466.239999998</v>
      </c>
      <c r="I959" s="223">
        <v>25864697.109999999</v>
      </c>
      <c r="J959" s="223">
        <v>1708722.66</v>
      </c>
      <c r="K959" s="223">
        <v>2223278.71</v>
      </c>
      <c r="L959" s="223">
        <v>2002516.34</v>
      </c>
      <c r="M959" s="223">
        <v>233235</v>
      </c>
      <c r="N959" s="223">
        <v>983276.44</v>
      </c>
      <c r="O959" s="223">
        <v>786004.9</v>
      </c>
      <c r="P959" s="223">
        <v>31938188.899999999</v>
      </c>
      <c r="Q959" s="223">
        <v>32452744.949999999</v>
      </c>
      <c r="R959" s="223">
        <v>27867213.449999999</v>
      </c>
    </row>
    <row r="960" spans="1:18" ht="28.8" x14ac:dyDescent="0.3">
      <c r="A960">
        <f t="shared" si="14"/>
        <v>952</v>
      </c>
      <c r="B960" s="223" t="s">
        <v>185</v>
      </c>
      <c r="C960" s="223" t="s">
        <v>372</v>
      </c>
      <c r="D960" s="223" t="s">
        <v>185</v>
      </c>
      <c r="E960" s="223" t="s">
        <v>199</v>
      </c>
      <c r="F960" s="223" t="s">
        <v>200</v>
      </c>
      <c r="G960" s="223">
        <v>6268501.5899999999</v>
      </c>
      <c r="H960" s="223">
        <v>6268501.5899999999</v>
      </c>
      <c r="I960" s="223">
        <v>5436738.4100000001</v>
      </c>
      <c r="J960" s="223">
        <v>487342</v>
      </c>
      <c r="K960" s="223">
        <v>923504.07</v>
      </c>
      <c r="L960" s="223">
        <v>864788.19</v>
      </c>
      <c r="M960" s="223">
        <v>0</v>
      </c>
      <c r="N960" s="223">
        <v>398859.73</v>
      </c>
      <c r="O960" s="223">
        <v>465928.46</v>
      </c>
      <c r="P960" s="223">
        <v>6755843.5899999999</v>
      </c>
      <c r="Q960" s="223">
        <v>7192005.6600000001</v>
      </c>
      <c r="R960" s="223">
        <v>6301526.5999999996</v>
      </c>
    </row>
    <row r="961" spans="1:18" ht="28.8" x14ac:dyDescent="0.3">
      <c r="A961">
        <f t="shared" si="14"/>
        <v>953</v>
      </c>
      <c r="B961" s="223" t="s">
        <v>185</v>
      </c>
      <c r="C961" s="223" t="s">
        <v>372</v>
      </c>
      <c r="D961" s="223" t="s">
        <v>185</v>
      </c>
      <c r="E961" s="223" t="s">
        <v>241</v>
      </c>
      <c r="F961" s="223" t="s">
        <v>242</v>
      </c>
      <c r="G961" s="223">
        <v>125740</v>
      </c>
      <c r="H961" s="223">
        <v>125740</v>
      </c>
      <c r="I961" s="223">
        <v>120226.5</v>
      </c>
      <c r="J961" s="223">
        <v>20000</v>
      </c>
      <c r="K961" s="223">
        <v>24500</v>
      </c>
      <c r="L961" s="223">
        <v>13838.36</v>
      </c>
      <c r="M961" s="223">
        <v>0</v>
      </c>
      <c r="N961" s="223">
        <v>3813.06</v>
      </c>
      <c r="O961" s="223">
        <v>10025.299999999999</v>
      </c>
      <c r="P961" s="223">
        <v>145740</v>
      </c>
      <c r="Q961" s="223">
        <v>150240</v>
      </c>
      <c r="R961" s="223">
        <v>134064.85999999999</v>
      </c>
    </row>
    <row r="962" spans="1:18" x14ac:dyDescent="0.3">
      <c r="A962">
        <f t="shared" si="14"/>
        <v>954</v>
      </c>
      <c r="B962" s="223" t="s">
        <v>185</v>
      </c>
      <c r="C962" s="223" t="s">
        <v>372</v>
      </c>
      <c r="D962" s="223" t="s">
        <v>185</v>
      </c>
      <c r="E962" s="223" t="s">
        <v>243</v>
      </c>
      <c r="F962" s="223" t="s">
        <v>244</v>
      </c>
      <c r="G962" s="223">
        <v>3208880</v>
      </c>
      <c r="H962" s="223">
        <v>3208880</v>
      </c>
      <c r="I962" s="223">
        <v>2880235.44</v>
      </c>
      <c r="J962" s="223">
        <v>708860</v>
      </c>
      <c r="K962" s="223">
        <v>746974.24</v>
      </c>
      <c r="L962" s="223">
        <v>687977.14</v>
      </c>
      <c r="M962" s="223">
        <v>0</v>
      </c>
      <c r="N962" s="223">
        <v>378085.8</v>
      </c>
      <c r="O962" s="223">
        <v>309891.34000000003</v>
      </c>
      <c r="P962" s="223">
        <v>3917740</v>
      </c>
      <c r="Q962" s="223">
        <v>3955854.24</v>
      </c>
      <c r="R962" s="223">
        <v>3568212.58</v>
      </c>
    </row>
    <row r="963" spans="1:18" ht="28.8" x14ac:dyDescent="0.3">
      <c r="A963">
        <f t="shared" si="14"/>
        <v>955</v>
      </c>
      <c r="B963" s="223" t="s">
        <v>185</v>
      </c>
      <c r="C963" s="223" t="s">
        <v>372</v>
      </c>
      <c r="D963" s="223" t="s">
        <v>185</v>
      </c>
      <c r="E963" s="223" t="s">
        <v>201</v>
      </c>
      <c r="F963" s="223" t="s">
        <v>202</v>
      </c>
      <c r="G963" s="223">
        <v>8272447.6500000004</v>
      </c>
      <c r="H963" s="223">
        <v>8272447.6500000004</v>
      </c>
      <c r="I963" s="223">
        <v>6711656.2800000003</v>
      </c>
      <c r="J963" s="223">
        <v>152398</v>
      </c>
      <c r="K963" s="223">
        <v>191871.8</v>
      </c>
      <c r="L963" s="223">
        <v>146033.76</v>
      </c>
      <c r="M963" s="223">
        <v>0</v>
      </c>
      <c r="N963" s="223">
        <v>145873.96</v>
      </c>
      <c r="O963" s="223">
        <v>159.80000000000001</v>
      </c>
      <c r="P963" s="223">
        <v>8424845.6500000004</v>
      </c>
      <c r="Q963" s="223">
        <v>8464319.4499999993</v>
      </c>
      <c r="R963" s="223">
        <v>6857690.04</v>
      </c>
    </row>
    <row r="964" spans="1:18" x14ac:dyDescent="0.3">
      <c r="A964">
        <f t="shared" si="14"/>
        <v>956</v>
      </c>
      <c r="B964" s="223" t="s">
        <v>185</v>
      </c>
      <c r="C964" s="223" t="s">
        <v>372</v>
      </c>
      <c r="D964" s="223" t="s">
        <v>185</v>
      </c>
      <c r="E964" s="223" t="s">
        <v>203</v>
      </c>
      <c r="F964" s="223" t="s">
        <v>204</v>
      </c>
      <c r="G964" s="223">
        <v>67820</v>
      </c>
      <c r="H964" s="223">
        <v>67820</v>
      </c>
      <c r="I964" s="223">
        <v>7800</v>
      </c>
      <c r="J964" s="223">
        <v>17460</v>
      </c>
      <c r="K964" s="223">
        <v>16660</v>
      </c>
      <c r="L964" s="223">
        <v>755.8</v>
      </c>
      <c r="M964" s="223">
        <v>0</v>
      </c>
      <c r="N964" s="223">
        <v>755.8</v>
      </c>
      <c r="O964" s="223">
        <v>0</v>
      </c>
      <c r="P964" s="223">
        <v>85280</v>
      </c>
      <c r="Q964" s="223">
        <v>84480</v>
      </c>
      <c r="R964" s="223">
        <v>8555.7999999999993</v>
      </c>
    </row>
    <row r="965" spans="1:18" ht="28.8" x14ac:dyDescent="0.3">
      <c r="A965">
        <f t="shared" si="14"/>
        <v>957</v>
      </c>
      <c r="B965" s="223" t="s">
        <v>185</v>
      </c>
      <c r="C965" s="223" t="s">
        <v>372</v>
      </c>
      <c r="D965" s="223" t="s">
        <v>185</v>
      </c>
      <c r="E965" s="223" t="s">
        <v>205</v>
      </c>
      <c r="F965" s="223" t="s">
        <v>206</v>
      </c>
      <c r="G965" s="223">
        <v>10766336</v>
      </c>
      <c r="H965" s="223">
        <v>10766336</v>
      </c>
      <c r="I965" s="223">
        <v>9470523.25</v>
      </c>
      <c r="J965" s="223">
        <v>56200</v>
      </c>
      <c r="K965" s="223">
        <v>52585.94</v>
      </c>
      <c r="L965" s="223">
        <v>52508.09</v>
      </c>
      <c r="M965" s="223">
        <v>0</v>
      </c>
      <c r="N965" s="223">
        <v>52508.09</v>
      </c>
      <c r="O965" s="223">
        <v>0</v>
      </c>
      <c r="P965" s="223">
        <v>10822536</v>
      </c>
      <c r="Q965" s="223">
        <v>10818921.939999999</v>
      </c>
      <c r="R965" s="223">
        <v>9523031.3399999999</v>
      </c>
    </row>
    <row r="966" spans="1:18" x14ac:dyDescent="0.3">
      <c r="A966">
        <f t="shared" si="14"/>
        <v>958</v>
      </c>
      <c r="B966" s="223" t="s">
        <v>185</v>
      </c>
      <c r="C966" s="223" t="s">
        <v>372</v>
      </c>
      <c r="D966" s="223" t="s">
        <v>185</v>
      </c>
      <c r="E966" s="223" t="s">
        <v>207</v>
      </c>
      <c r="F966" s="223" t="s">
        <v>208</v>
      </c>
      <c r="G966" s="223">
        <v>1450880</v>
      </c>
      <c r="H966" s="223">
        <v>1450880</v>
      </c>
      <c r="I966" s="223">
        <v>1336525.69</v>
      </c>
      <c r="J966" s="223">
        <v>0</v>
      </c>
      <c r="K966" s="223">
        <v>38.94</v>
      </c>
      <c r="L966" s="223">
        <v>38.94</v>
      </c>
      <c r="M966" s="223">
        <v>0</v>
      </c>
      <c r="N966" s="223">
        <v>38.94</v>
      </c>
      <c r="O966" s="223">
        <v>0</v>
      </c>
      <c r="P966" s="223">
        <v>1450880</v>
      </c>
      <c r="Q966" s="223">
        <v>1450918.94</v>
      </c>
      <c r="R966" s="223">
        <v>1336564.6299999999</v>
      </c>
    </row>
    <row r="967" spans="1:18" ht="28.8" x14ac:dyDescent="0.3">
      <c r="A967">
        <f t="shared" si="14"/>
        <v>959</v>
      </c>
      <c r="B967" s="223" t="s">
        <v>185</v>
      </c>
      <c r="C967" s="223" t="s">
        <v>372</v>
      </c>
      <c r="D967" s="223" t="s">
        <v>185</v>
      </c>
      <c r="E967" s="223" t="s">
        <v>209</v>
      </c>
      <c r="F967" s="223" t="s">
        <v>210</v>
      </c>
      <c r="G967" s="223">
        <v>112990</v>
      </c>
      <c r="H967" s="223">
        <v>112990</v>
      </c>
      <c r="I967" s="223">
        <v>82731.72</v>
      </c>
      <c r="J967" s="223">
        <v>0</v>
      </c>
      <c r="K967" s="223">
        <v>0</v>
      </c>
      <c r="L967" s="223">
        <v>0</v>
      </c>
      <c r="M967" s="223">
        <v>0</v>
      </c>
      <c r="N967" s="223">
        <v>0</v>
      </c>
      <c r="O967" s="223">
        <v>0</v>
      </c>
      <c r="P967" s="223">
        <v>112990</v>
      </c>
      <c r="Q967" s="223">
        <v>112990</v>
      </c>
      <c r="R967" s="223">
        <v>82731.72</v>
      </c>
    </row>
    <row r="968" spans="1:18" x14ac:dyDescent="0.3">
      <c r="A968">
        <f t="shared" si="14"/>
        <v>960</v>
      </c>
      <c r="B968" s="223" t="s">
        <v>185</v>
      </c>
      <c r="C968" s="223" t="s">
        <v>372</v>
      </c>
      <c r="D968" s="223" t="s">
        <v>185</v>
      </c>
      <c r="E968" s="223" t="s">
        <v>211</v>
      </c>
      <c r="F968" s="223" t="s">
        <v>212</v>
      </c>
      <c r="G968" s="223">
        <v>2978070</v>
      </c>
      <c r="H968" s="223">
        <v>2978070</v>
      </c>
      <c r="I968" s="223">
        <v>2522917.7400000002</v>
      </c>
      <c r="J968" s="223">
        <v>6000</v>
      </c>
      <c r="K968" s="223">
        <v>9000</v>
      </c>
      <c r="L968" s="223">
        <v>8972.15</v>
      </c>
      <c r="M968" s="223">
        <v>0</v>
      </c>
      <c r="N968" s="223">
        <v>8972.15</v>
      </c>
      <c r="O968" s="223">
        <v>0</v>
      </c>
      <c r="P968" s="223">
        <v>2984070</v>
      </c>
      <c r="Q968" s="223">
        <v>2987070</v>
      </c>
      <c r="R968" s="223">
        <v>2531889.89</v>
      </c>
    </row>
    <row r="969" spans="1:18" x14ac:dyDescent="0.3">
      <c r="A969">
        <f t="shared" si="14"/>
        <v>961</v>
      </c>
      <c r="B969" s="223" t="s">
        <v>185</v>
      </c>
      <c r="C969" s="223" t="s">
        <v>372</v>
      </c>
      <c r="D969" s="223" t="s">
        <v>185</v>
      </c>
      <c r="E969" s="223" t="s">
        <v>213</v>
      </c>
      <c r="F969" s="223" t="s">
        <v>214</v>
      </c>
      <c r="G969" s="223">
        <v>1909441</v>
      </c>
      <c r="H969" s="223">
        <v>1909441</v>
      </c>
      <c r="I969" s="223">
        <v>1428334.09</v>
      </c>
      <c r="J969" s="223">
        <v>0</v>
      </c>
      <c r="K969" s="223">
        <v>0</v>
      </c>
      <c r="L969" s="223">
        <v>0</v>
      </c>
      <c r="M969" s="223">
        <v>0</v>
      </c>
      <c r="N969" s="223">
        <v>0</v>
      </c>
      <c r="O969" s="223">
        <v>0</v>
      </c>
      <c r="P969" s="223">
        <v>1909441</v>
      </c>
      <c r="Q969" s="223">
        <v>1909441</v>
      </c>
      <c r="R969" s="223">
        <v>1428334.09</v>
      </c>
    </row>
    <row r="970" spans="1:18" ht="28.8" x14ac:dyDescent="0.3">
      <c r="A970">
        <f t="shared" ref="A970:A1033" si="15">A969+1</f>
        <v>962</v>
      </c>
      <c r="B970" s="223" t="s">
        <v>185</v>
      </c>
      <c r="C970" s="223" t="s">
        <v>372</v>
      </c>
      <c r="D970" s="223" t="s">
        <v>185</v>
      </c>
      <c r="E970" s="223" t="s">
        <v>215</v>
      </c>
      <c r="F970" s="223" t="s">
        <v>216</v>
      </c>
      <c r="G970" s="223">
        <v>4314955</v>
      </c>
      <c r="H970" s="223">
        <v>4314955</v>
      </c>
      <c r="I970" s="223">
        <v>4100014.01</v>
      </c>
      <c r="J970" s="223">
        <v>50200</v>
      </c>
      <c r="K970" s="223">
        <v>43547</v>
      </c>
      <c r="L970" s="223">
        <v>43497</v>
      </c>
      <c r="M970" s="223">
        <v>0</v>
      </c>
      <c r="N970" s="223">
        <v>43497</v>
      </c>
      <c r="O970" s="223">
        <v>0</v>
      </c>
      <c r="P970" s="223">
        <v>4365155</v>
      </c>
      <c r="Q970" s="223">
        <v>4358502</v>
      </c>
      <c r="R970" s="223">
        <v>4143511.01</v>
      </c>
    </row>
    <row r="971" spans="1:18" ht="57.6" x14ac:dyDescent="0.3">
      <c r="A971">
        <f t="shared" si="15"/>
        <v>963</v>
      </c>
      <c r="B971" s="223" t="s">
        <v>185</v>
      </c>
      <c r="C971" s="223" t="s">
        <v>372</v>
      </c>
      <c r="D971" s="223" t="s">
        <v>185</v>
      </c>
      <c r="E971" s="223" t="s">
        <v>217</v>
      </c>
      <c r="F971" s="223" t="s">
        <v>218</v>
      </c>
      <c r="G971" s="223">
        <v>1519741</v>
      </c>
      <c r="H971" s="223">
        <v>1519741</v>
      </c>
      <c r="I971" s="223">
        <v>1237517.23</v>
      </c>
      <c r="J971" s="223">
        <v>266462.65999999997</v>
      </c>
      <c r="K971" s="223">
        <v>267182.65999999997</v>
      </c>
      <c r="L971" s="223">
        <v>236615</v>
      </c>
      <c r="M971" s="223">
        <v>233235</v>
      </c>
      <c r="N971" s="223">
        <v>3380</v>
      </c>
      <c r="O971" s="223">
        <v>0</v>
      </c>
      <c r="P971" s="223">
        <v>1786203.66</v>
      </c>
      <c r="Q971" s="223">
        <v>1786923.66</v>
      </c>
      <c r="R971" s="223">
        <v>1474132.23</v>
      </c>
    </row>
    <row r="972" spans="1:18" ht="57.6" x14ac:dyDescent="0.3">
      <c r="A972">
        <f t="shared" si="15"/>
        <v>964</v>
      </c>
      <c r="B972" s="223" t="s">
        <v>185</v>
      </c>
      <c r="C972" s="223" t="s">
        <v>372</v>
      </c>
      <c r="D972" s="223" t="s">
        <v>185</v>
      </c>
      <c r="E972" s="223" t="s">
        <v>321</v>
      </c>
      <c r="F972" s="223" t="s">
        <v>322</v>
      </c>
      <c r="G972" s="223">
        <v>67300</v>
      </c>
      <c r="H972" s="223">
        <v>67300</v>
      </c>
      <c r="I972" s="223">
        <v>52300</v>
      </c>
      <c r="J972" s="223">
        <v>260142.66</v>
      </c>
      <c r="K972" s="223">
        <v>260142.66</v>
      </c>
      <c r="L972" s="223">
        <v>233235</v>
      </c>
      <c r="M972" s="223">
        <v>233235</v>
      </c>
      <c r="N972" s="223">
        <v>0</v>
      </c>
      <c r="O972" s="223">
        <v>0</v>
      </c>
      <c r="P972" s="223">
        <v>327442.65999999997</v>
      </c>
      <c r="Q972" s="223">
        <v>327442.65999999997</v>
      </c>
      <c r="R972" s="223">
        <v>285535</v>
      </c>
    </row>
    <row r="973" spans="1:18" ht="57.6" x14ac:dyDescent="0.3">
      <c r="A973">
        <f t="shared" si="15"/>
        <v>965</v>
      </c>
      <c r="B973" s="223" t="s">
        <v>185</v>
      </c>
      <c r="C973" s="223" t="s">
        <v>372</v>
      </c>
      <c r="D973" s="223" t="s">
        <v>185</v>
      </c>
      <c r="E973" s="223" t="s">
        <v>219</v>
      </c>
      <c r="F973" s="223" t="s">
        <v>220</v>
      </c>
      <c r="G973" s="223">
        <v>1452441</v>
      </c>
      <c r="H973" s="223">
        <v>1452441</v>
      </c>
      <c r="I973" s="223">
        <v>1185217.23</v>
      </c>
      <c r="J973" s="223">
        <v>6320</v>
      </c>
      <c r="K973" s="223">
        <v>7040</v>
      </c>
      <c r="L973" s="223">
        <v>3380</v>
      </c>
      <c r="M973" s="223">
        <v>0</v>
      </c>
      <c r="N973" s="223">
        <v>3380</v>
      </c>
      <c r="O973" s="223">
        <v>0</v>
      </c>
      <c r="P973" s="223">
        <v>1458761</v>
      </c>
      <c r="Q973" s="223">
        <v>1459481</v>
      </c>
      <c r="R973" s="223">
        <v>1188597.23</v>
      </c>
    </row>
    <row r="974" spans="1:18" x14ac:dyDescent="0.3">
      <c r="A974">
        <f t="shared" si="15"/>
        <v>966</v>
      </c>
      <c r="B974" s="223" t="s">
        <v>185</v>
      </c>
      <c r="C974" s="223" t="s">
        <v>372</v>
      </c>
      <c r="D974" s="223" t="s">
        <v>185</v>
      </c>
      <c r="E974" s="223" t="s">
        <v>256</v>
      </c>
      <c r="F974" s="223" t="s">
        <v>257</v>
      </c>
      <c r="G974" s="223">
        <v>33466129.02</v>
      </c>
      <c r="H974" s="223">
        <v>22018373.02</v>
      </c>
      <c r="I974" s="223">
        <v>32223161.82</v>
      </c>
      <c r="J974" s="223">
        <v>47842.66</v>
      </c>
      <c r="K974" s="223">
        <v>0</v>
      </c>
      <c r="L974" s="223">
        <v>24277</v>
      </c>
      <c r="M974" s="223">
        <v>24277</v>
      </c>
      <c r="N974" s="223">
        <v>0</v>
      </c>
      <c r="O974" s="223">
        <v>0</v>
      </c>
      <c r="P974" s="223">
        <v>33513971.68</v>
      </c>
      <c r="Q974" s="223">
        <v>22018373.02</v>
      </c>
      <c r="R974" s="223">
        <v>32247438.82</v>
      </c>
    </row>
    <row r="975" spans="1:18" ht="60" customHeight="1" x14ac:dyDescent="0.3">
      <c r="A975">
        <f t="shared" si="15"/>
        <v>967</v>
      </c>
    </row>
    <row r="976" spans="1:18" ht="72" x14ac:dyDescent="0.3">
      <c r="A976">
        <f t="shared" si="15"/>
        <v>968</v>
      </c>
      <c r="B976" s="223" t="s">
        <v>484</v>
      </c>
      <c r="G976" s="223" t="s">
        <v>185</v>
      </c>
      <c r="H976" s="223" t="s">
        <v>185</v>
      </c>
      <c r="I976" s="223" t="s">
        <v>458</v>
      </c>
      <c r="K976" s="223" t="s">
        <v>185</v>
      </c>
      <c r="L976" s="223" t="s">
        <v>185</v>
      </c>
      <c r="M976" s="223" t="s">
        <v>185</v>
      </c>
      <c r="N976" s="223" t="s">
        <v>185</v>
      </c>
      <c r="O976" s="223" t="s">
        <v>185</v>
      </c>
      <c r="P976" s="223" t="s">
        <v>185</v>
      </c>
      <c r="Q976" s="223" t="s">
        <v>481</v>
      </c>
    </row>
    <row r="977" spans="1:18" x14ac:dyDescent="0.3">
      <c r="A977">
        <f t="shared" si="15"/>
        <v>969</v>
      </c>
      <c r="B977" s="223" t="s">
        <v>406</v>
      </c>
      <c r="C977" s="223" t="s">
        <v>407</v>
      </c>
      <c r="D977" s="223">
        <v>3</v>
      </c>
      <c r="E977" s="223">
        <v>4</v>
      </c>
      <c r="F977" s="223">
        <v>5</v>
      </c>
      <c r="G977" s="223">
        <v>6</v>
      </c>
      <c r="H977" s="223">
        <v>7</v>
      </c>
      <c r="I977" s="223">
        <v>8</v>
      </c>
      <c r="J977" s="223">
        <v>9</v>
      </c>
      <c r="K977" s="223">
        <v>10</v>
      </c>
      <c r="L977" s="223">
        <v>11</v>
      </c>
      <c r="M977" s="223">
        <v>12</v>
      </c>
      <c r="N977" s="223" t="s">
        <v>408</v>
      </c>
      <c r="O977" s="223" t="s">
        <v>409</v>
      </c>
      <c r="P977" s="223" t="s">
        <v>410</v>
      </c>
      <c r="Q977" s="223" t="s">
        <v>411</v>
      </c>
      <c r="R977" s="223" t="s">
        <v>412</v>
      </c>
    </row>
    <row r="978" spans="1:18" ht="43.2" x14ac:dyDescent="0.3">
      <c r="A978">
        <f t="shared" si="15"/>
        <v>970</v>
      </c>
      <c r="B978" s="223" t="s">
        <v>185</v>
      </c>
      <c r="C978" s="223" t="s">
        <v>372</v>
      </c>
      <c r="D978" s="223" t="s">
        <v>185</v>
      </c>
      <c r="E978" s="223" t="s">
        <v>258</v>
      </c>
      <c r="F978" s="223" t="s">
        <v>259</v>
      </c>
      <c r="G978" s="223">
        <v>22018373.02</v>
      </c>
      <c r="H978" s="223">
        <v>22018373.02</v>
      </c>
      <c r="I978" s="223">
        <v>21958578.640000001</v>
      </c>
      <c r="J978" s="223">
        <v>0</v>
      </c>
      <c r="K978" s="223">
        <v>0</v>
      </c>
      <c r="L978" s="223">
        <v>0</v>
      </c>
      <c r="M978" s="223">
        <v>0</v>
      </c>
      <c r="N978" s="223">
        <v>0</v>
      </c>
      <c r="O978" s="223">
        <v>0</v>
      </c>
      <c r="P978" s="223">
        <v>22018373.02</v>
      </c>
      <c r="Q978" s="223">
        <v>22018373.02</v>
      </c>
      <c r="R978" s="223">
        <v>21958578.640000001</v>
      </c>
    </row>
    <row r="979" spans="1:18" ht="43.2" x14ac:dyDescent="0.3">
      <c r="A979">
        <f t="shared" si="15"/>
        <v>971</v>
      </c>
      <c r="B979" s="223" t="s">
        <v>185</v>
      </c>
      <c r="C979" s="223" t="s">
        <v>372</v>
      </c>
      <c r="D979" s="223" t="s">
        <v>185</v>
      </c>
      <c r="E979" s="223" t="s">
        <v>362</v>
      </c>
      <c r="F979" s="223" t="s">
        <v>363</v>
      </c>
      <c r="G979" s="223">
        <v>11447756</v>
      </c>
      <c r="H979" s="223">
        <v>0</v>
      </c>
      <c r="I979" s="223">
        <v>10264583.18</v>
      </c>
      <c r="J979" s="223">
        <v>47842.66</v>
      </c>
      <c r="K979" s="223">
        <v>0</v>
      </c>
      <c r="L979" s="223">
        <v>24277</v>
      </c>
      <c r="M979" s="223">
        <v>24277</v>
      </c>
      <c r="N979" s="223">
        <v>0</v>
      </c>
      <c r="O979" s="223">
        <v>0</v>
      </c>
      <c r="P979" s="223">
        <v>11495598.66</v>
      </c>
      <c r="Q979" s="223">
        <v>0</v>
      </c>
      <c r="R979" s="223">
        <v>10288860.18</v>
      </c>
    </row>
    <row r="980" spans="1:18" x14ac:dyDescent="0.3">
      <c r="A980">
        <f t="shared" si="15"/>
        <v>972</v>
      </c>
      <c r="B980" s="223" t="s">
        <v>185</v>
      </c>
      <c r="C980" s="223" t="s">
        <v>372</v>
      </c>
      <c r="D980" s="223" t="s">
        <v>185</v>
      </c>
      <c r="E980" s="223" t="s">
        <v>221</v>
      </c>
      <c r="F980" s="223" t="s">
        <v>222</v>
      </c>
      <c r="G980" s="223">
        <v>1943811.35</v>
      </c>
      <c r="H980" s="223">
        <v>1943811.35</v>
      </c>
      <c r="I980" s="223">
        <v>1536032.08</v>
      </c>
      <c r="J980" s="223">
        <v>0</v>
      </c>
      <c r="K980" s="223">
        <v>9341</v>
      </c>
      <c r="L980" s="223">
        <v>9341</v>
      </c>
      <c r="M980" s="223">
        <v>0</v>
      </c>
      <c r="N980" s="223">
        <v>0</v>
      </c>
      <c r="O980" s="223">
        <v>9341</v>
      </c>
      <c r="P980" s="223">
        <v>1943811.35</v>
      </c>
      <c r="Q980" s="223">
        <v>1953152.35</v>
      </c>
      <c r="R980" s="223">
        <v>1545373.08</v>
      </c>
    </row>
    <row r="981" spans="1:18" x14ac:dyDescent="0.3">
      <c r="A981">
        <f t="shared" si="15"/>
        <v>973</v>
      </c>
      <c r="B981" s="223" t="s">
        <v>185</v>
      </c>
      <c r="C981" s="223" t="s">
        <v>372</v>
      </c>
      <c r="D981" s="223" t="s">
        <v>185</v>
      </c>
      <c r="E981" s="223" t="s">
        <v>223</v>
      </c>
      <c r="F981" s="223" t="s">
        <v>224</v>
      </c>
      <c r="G981" s="223">
        <v>1943811.35</v>
      </c>
      <c r="H981" s="223">
        <v>1943811.35</v>
      </c>
      <c r="I981" s="223">
        <v>1536032.08</v>
      </c>
      <c r="J981" s="223">
        <v>0</v>
      </c>
      <c r="K981" s="223">
        <v>9341</v>
      </c>
      <c r="L981" s="223">
        <v>9341</v>
      </c>
      <c r="M981" s="223">
        <v>0</v>
      </c>
      <c r="N981" s="223">
        <v>0</v>
      </c>
      <c r="O981" s="223">
        <v>9341</v>
      </c>
      <c r="P981" s="223">
        <v>1943811.35</v>
      </c>
      <c r="Q981" s="223">
        <v>1953152.35</v>
      </c>
      <c r="R981" s="223">
        <v>1545373.08</v>
      </c>
    </row>
    <row r="982" spans="1:18" ht="45" customHeight="1" x14ac:dyDescent="0.3">
      <c r="A982">
        <f t="shared" si="15"/>
        <v>974</v>
      </c>
      <c r="B982" s="223" t="s">
        <v>185</v>
      </c>
      <c r="C982" s="223" t="s">
        <v>372</v>
      </c>
      <c r="D982" s="223" t="s">
        <v>185</v>
      </c>
      <c r="E982" s="223" t="s">
        <v>225</v>
      </c>
      <c r="F982" s="223" t="s">
        <v>226</v>
      </c>
      <c r="G982" s="223">
        <v>383684</v>
      </c>
      <c r="H982" s="223">
        <v>383684</v>
      </c>
      <c r="I982" s="223">
        <v>341421.19</v>
      </c>
      <c r="J982" s="223">
        <v>300</v>
      </c>
      <c r="K982" s="223">
        <v>764.64</v>
      </c>
      <c r="L982" s="223">
        <v>664.91</v>
      </c>
      <c r="M982" s="223">
        <v>0</v>
      </c>
      <c r="N982" s="223">
        <v>664.91</v>
      </c>
      <c r="O982" s="223">
        <v>0</v>
      </c>
      <c r="P982" s="223">
        <v>383984</v>
      </c>
      <c r="Q982" s="223">
        <v>384448.64</v>
      </c>
      <c r="R982" s="223">
        <v>342086.1</v>
      </c>
    </row>
    <row r="983" spans="1:18" x14ac:dyDescent="0.3">
      <c r="A983">
        <f t="shared" si="15"/>
        <v>975</v>
      </c>
      <c r="B983" s="223" t="s">
        <v>185</v>
      </c>
      <c r="C983" s="223" t="s">
        <v>372</v>
      </c>
      <c r="D983" s="223" t="s">
        <v>185</v>
      </c>
      <c r="E983" s="223" t="s">
        <v>227</v>
      </c>
      <c r="F983" s="223" t="s">
        <v>414</v>
      </c>
      <c r="G983" s="223">
        <v>175370</v>
      </c>
      <c r="H983" s="223">
        <v>0</v>
      </c>
      <c r="I983" s="223">
        <v>0</v>
      </c>
      <c r="J983" s="223">
        <v>14210461</v>
      </c>
      <c r="K983" s="223">
        <v>13429188.99</v>
      </c>
      <c r="L983" s="223">
        <v>13782013.18</v>
      </c>
      <c r="M983" s="223">
        <v>13404871.189999999</v>
      </c>
      <c r="N983" s="223">
        <v>48700</v>
      </c>
      <c r="O983" s="223">
        <v>328441.99</v>
      </c>
      <c r="P983" s="223">
        <v>14385831</v>
      </c>
      <c r="Q983" s="223">
        <v>13429188.99</v>
      </c>
      <c r="R983" s="223">
        <v>13782013.18</v>
      </c>
    </row>
    <row r="984" spans="1:18" ht="28.8" x14ac:dyDescent="0.3">
      <c r="A984">
        <f t="shared" si="15"/>
        <v>976</v>
      </c>
      <c r="B984" s="223" t="s">
        <v>185</v>
      </c>
      <c r="C984" s="223" t="s">
        <v>372</v>
      </c>
      <c r="D984" s="223" t="s">
        <v>185</v>
      </c>
      <c r="E984" s="223" t="s">
        <v>228</v>
      </c>
      <c r="F984" s="223" t="s">
        <v>229</v>
      </c>
      <c r="G984" s="223">
        <v>0</v>
      </c>
      <c r="H984" s="223">
        <v>0</v>
      </c>
      <c r="I984" s="223">
        <v>0</v>
      </c>
      <c r="J984" s="223">
        <v>10593919</v>
      </c>
      <c r="K984" s="223">
        <v>10907360.99</v>
      </c>
      <c r="L984" s="223">
        <v>10219916.99</v>
      </c>
      <c r="M984" s="223">
        <v>9842775</v>
      </c>
      <c r="N984" s="223">
        <v>48700</v>
      </c>
      <c r="O984" s="223">
        <v>328441.99</v>
      </c>
      <c r="P984" s="223">
        <v>10593919</v>
      </c>
      <c r="Q984" s="223">
        <v>10907360.99</v>
      </c>
      <c r="R984" s="223">
        <v>10219916.99</v>
      </c>
    </row>
    <row r="985" spans="1:18" ht="43.2" x14ac:dyDescent="0.3">
      <c r="A985">
        <f t="shared" si="15"/>
        <v>977</v>
      </c>
      <c r="B985" s="223" t="s">
        <v>185</v>
      </c>
      <c r="C985" s="223" t="s">
        <v>372</v>
      </c>
      <c r="D985" s="223" t="s">
        <v>185</v>
      </c>
      <c r="E985" s="223" t="s">
        <v>230</v>
      </c>
      <c r="F985" s="223" t="s">
        <v>231</v>
      </c>
      <c r="G985" s="223">
        <v>0</v>
      </c>
      <c r="H985" s="223">
        <v>0</v>
      </c>
      <c r="I985" s="223">
        <v>0</v>
      </c>
      <c r="J985" s="223">
        <v>2932277</v>
      </c>
      <c r="K985" s="223">
        <v>3245718.99</v>
      </c>
      <c r="L985" s="223">
        <v>3042005.69</v>
      </c>
      <c r="M985" s="223">
        <v>2664863.7000000002</v>
      </c>
      <c r="N985" s="223">
        <v>48700</v>
      </c>
      <c r="O985" s="223">
        <v>328441.99</v>
      </c>
      <c r="P985" s="223">
        <v>2932277</v>
      </c>
      <c r="Q985" s="223">
        <v>3245718.99</v>
      </c>
      <c r="R985" s="223">
        <v>3042005.69</v>
      </c>
    </row>
    <row r="986" spans="1:18" ht="28.8" x14ac:dyDescent="0.3">
      <c r="A986">
        <f t="shared" si="15"/>
        <v>978</v>
      </c>
      <c r="B986" s="223" t="s">
        <v>185</v>
      </c>
      <c r="C986" s="223" t="s">
        <v>372</v>
      </c>
      <c r="D986" s="223" t="s">
        <v>185</v>
      </c>
      <c r="E986" s="223" t="s">
        <v>285</v>
      </c>
      <c r="F986" s="223" t="s">
        <v>485</v>
      </c>
      <c r="G986" s="223">
        <v>0</v>
      </c>
      <c r="H986" s="223">
        <v>0</v>
      </c>
      <c r="I986" s="223">
        <v>0</v>
      </c>
      <c r="J986" s="223">
        <v>49000</v>
      </c>
      <c r="K986" s="223">
        <v>49000</v>
      </c>
      <c r="L986" s="223">
        <v>49000</v>
      </c>
      <c r="M986" s="223">
        <v>49000</v>
      </c>
      <c r="N986" s="223">
        <v>0</v>
      </c>
      <c r="O986" s="223">
        <v>0</v>
      </c>
      <c r="P986" s="223">
        <v>49000</v>
      </c>
      <c r="Q986" s="223">
        <v>49000</v>
      </c>
      <c r="R986" s="223">
        <v>49000</v>
      </c>
    </row>
    <row r="987" spans="1:18" ht="28.8" x14ac:dyDescent="0.3">
      <c r="A987">
        <f t="shared" si="15"/>
        <v>979</v>
      </c>
      <c r="B987" s="223" t="s">
        <v>185</v>
      </c>
      <c r="C987" s="223" t="s">
        <v>372</v>
      </c>
      <c r="D987" s="223" t="s">
        <v>185</v>
      </c>
      <c r="E987" s="223" t="s">
        <v>486</v>
      </c>
      <c r="F987" s="223" t="s">
        <v>487</v>
      </c>
      <c r="G987" s="223">
        <v>0</v>
      </c>
      <c r="H987" s="223">
        <v>0</v>
      </c>
      <c r="I987" s="223">
        <v>0</v>
      </c>
      <c r="J987" s="223">
        <v>49000</v>
      </c>
      <c r="K987" s="223">
        <v>49000</v>
      </c>
      <c r="L987" s="223">
        <v>49000</v>
      </c>
      <c r="M987" s="223">
        <v>49000</v>
      </c>
      <c r="N987" s="223">
        <v>0</v>
      </c>
      <c r="O987" s="223">
        <v>0</v>
      </c>
      <c r="P987" s="223">
        <v>49000</v>
      </c>
      <c r="Q987" s="223">
        <v>49000</v>
      </c>
      <c r="R987" s="223">
        <v>49000</v>
      </c>
    </row>
    <row r="988" spans="1:18" x14ac:dyDescent="0.3">
      <c r="A988">
        <f t="shared" si="15"/>
        <v>980</v>
      </c>
      <c r="B988" s="223" t="s">
        <v>185</v>
      </c>
      <c r="C988" s="223" t="s">
        <v>372</v>
      </c>
      <c r="D988" s="223" t="s">
        <v>185</v>
      </c>
      <c r="E988" s="223" t="s">
        <v>232</v>
      </c>
      <c r="F988" s="223" t="s">
        <v>233</v>
      </c>
      <c r="G988" s="223">
        <v>0</v>
      </c>
      <c r="H988" s="223">
        <v>0</v>
      </c>
      <c r="I988" s="223">
        <v>0</v>
      </c>
      <c r="J988" s="223">
        <v>6407192</v>
      </c>
      <c r="K988" s="223">
        <v>6407192</v>
      </c>
      <c r="L988" s="223">
        <v>6261889.0700000003</v>
      </c>
      <c r="M988" s="223">
        <v>6261889.0700000003</v>
      </c>
      <c r="N988" s="223">
        <v>0</v>
      </c>
      <c r="O988" s="223">
        <v>0</v>
      </c>
      <c r="P988" s="223">
        <v>6407192</v>
      </c>
      <c r="Q988" s="223">
        <v>6407192</v>
      </c>
      <c r="R988" s="223">
        <v>6261889.0700000003</v>
      </c>
    </row>
    <row r="989" spans="1:18" ht="28.8" x14ac:dyDescent="0.3">
      <c r="A989">
        <f t="shared" si="15"/>
        <v>981</v>
      </c>
      <c r="B989" s="223" t="s">
        <v>185</v>
      </c>
      <c r="C989" s="223" t="s">
        <v>372</v>
      </c>
      <c r="D989" s="223" t="s">
        <v>185</v>
      </c>
      <c r="E989" s="223" t="s">
        <v>234</v>
      </c>
      <c r="F989" s="223" t="s">
        <v>235</v>
      </c>
      <c r="G989" s="223">
        <v>0</v>
      </c>
      <c r="H989" s="223">
        <v>0</v>
      </c>
      <c r="I989" s="223">
        <v>0</v>
      </c>
      <c r="J989" s="223">
        <v>6407192</v>
      </c>
      <c r="K989" s="223">
        <v>6407192</v>
      </c>
      <c r="L989" s="223">
        <v>6261889.0700000003</v>
      </c>
      <c r="M989" s="223">
        <v>6261889.0700000003</v>
      </c>
      <c r="N989" s="223">
        <v>0</v>
      </c>
      <c r="O989" s="223">
        <v>0</v>
      </c>
      <c r="P989" s="223">
        <v>6407192</v>
      </c>
      <c r="Q989" s="223">
        <v>6407192</v>
      </c>
      <c r="R989" s="223">
        <v>6261889.0700000003</v>
      </c>
    </row>
    <row r="990" spans="1:18" x14ac:dyDescent="0.3">
      <c r="A990">
        <f t="shared" si="15"/>
        <v>982</v>
      </c>
      <c r="B990" s="223" t="s">
        <v>185</v>
      </c>
      <c r="C990" s="223" t="s">
        <v>372</v>
      </c>
      <c r="D990" s="223" t="s">
        <v>185</v>
      </c>
      <c r="E990" s="223" t="s">
        <v>288</v>
      </c>
      <c r="F990" s="223" t="s">
        <v>323</v>
      </c>
      <c r="G990" s="223">
        <v>0</v>
      </c>
      <c r="H990" s="223">
        <v>0</v>
      </c>
      <c r="I990" s="223">
        <v>0</v>
      </c>
      <c r="J990" s="223">
        <v>1205450</v>
      </c>
      <c r="K990" s="223">
        <v>1205450</v>
      </c>
      <c r="L990" s="223">
        <v>867022.23</v>
      </c>
      <c r="M990" s="223">
        <v>867022.23</v>
      </c>
      <c r="N990" s="223">
        <v>0</v>
      </c>
      <c r="O990" s="223">
        <v>0</v>
      </c>
      <c r="P990" s="223">
        <v>1205450</v>
      </c>
      <c r="Q990" s="223">
        <v>1205450</v>
      </c>
      <c r="R990" s="223">
        <v>867022.23</v>
      </c>
    </row>
    <row r="991" spans="1:18" ht="28.8" x14ac:dyDescent="0.3">
      <c r="A991">
        <f t="shared" si="15"/>
        <v>983</v>
      </c>
      <c r="B991" s="223" t="s">
        <v>185</v>
      </c>
      <c r="C991" s="223" t="s">
        <v>372</v>
      </c>
      <c r="D991" s="223" t="s">
        <v>185</v>
      </c>
      <c r="E991" s="223" t="s">
        <v>324</v>
      </c>
      <c r="F991" s="223" t="s">
        <v>325</v>
      </c>
      <c r="G991" s="223">
        <v>0</v>
      </c>
      <c r="H991" s="223">
        <v>0</v>
      </c>
      <c r="I991" s="223">
        <v>0</v>
      </c>
      <c r="J991" s="223">
        <v>1205450</v>
      </c>
      <c r="K991" s="223">
        <v>1205450</v>
      </c>
      <c r="L991" s="223">
        <v>867022.23</v>
      </c>
      <c r="M991" s="223">
        <v>867022.23</v>
      </c>
      <c r="N991" s="223">
        <v>0</v>
      </c>
      <c r="O991" s="223">
        <v>0</v>
      </c>
      <c r="P991" s="223">
        <v>1205450</v>
      </c>
      <c r="Q991" s="223">
        <v>1205450</v>
      </c>
      <c r="R991" s="223">
        <v>867022.23</v>
      </c>
    </row>
    <row r="992" spans="1:18" x14ac:dyDescent="0.3">
      <c r="A992">
        <f t="shared" si="15"/>
        <v>984</v>
      </c>
      <c r="B992" s="223" t="s">
        <v>185</v>
      </c>
      <c r="C992" s="223" t="s">
        <v>372</v>
      </c>
      <c r="D992" s="223" t="s">
        <v>185</v>
      </c>
      <c r="E992" s="223" t="s">
        <v>260</v>
      </c>
      <c r="F992" s="223" t="s">
        <v>261</v>
      </c>
      <c r="G992" s="223">
        <v>175370</v>
      </c>
      <c r="H992" s="223">
        <v>0</v>
      </c>
      <c r="I992" s="223">
        <v>0</v>
      </c>
      <c r="J992" s="223">
        <v>3616542</v>
      </c>
      <c r="K992" s="223">
        <v>2521828</v>
      </c>
      <c r="L992" s="223">
        <v>3562096.19</v>
      </c>
      <c r="M992" s="223">
        <v>3562096.19</v>
      </c>
      <c r="N992" s="223">
        <v>0</v>
      </c>
      <c r="O992" s="223">
        <v>0</v>
      </c>
      <c r="P992" s="223">
        <v>3791912</v>
      </c>
      <c r="Q992" s="223">
        <v>2521828</v>
      </c>
      <c r="R992" s="223">
        <v>3562096.19</v>
      </c>
    </row>
    <row r="993" spans="1:18" ht="43.2" x14ac:dyDescent="0.3">
      <c r="A993">
        <f t="shared" si="15"/>
        <v>985</v>
      </c>
      <c r="B993" s="223" t="s">
        <v>185</v>
      </c>
      <c r="C993" s="223" t="s">
        <v>372</v>
      </c>
      <c r="D993" s="223" t="s">
        <v>185</v>
      </c>
      <c r="E993" s="223" t="s">
        <v>262</v>
      </c>
      <c r="F993" s="223" t="s">
        <v>263</v>
      </c>
      <c r="G993" s="223">
        <v>0</v>
      </c>
      <c r="H993" s="223">
        <v>0</v>
      </c>
      <c r="I993" s="223">
        <v>0</v>
      </c>
      <c r="J993" s="223">
        <v>1156092</v>
      </c>
      <c r="K993" s="223">
        <v>1156092</v>
      </c>
      <c r="L993" s="223">
        <v>1125436.49</v>
      </c>
      <c r="M993" s="223">
        <v>1125436.49</v>
      </c>
      <c r="N993" s="223">
        <v>0</v>
      </c>
      <c r="O993" s="223">
        <v>0</v>
      </c>
      <c r="P993" s="223">
        <v>1156092</v>
      </c>
      <c r="Q993" s="223">
        <v>1156092</v>
      </c>
      <c r="R993" s="223">
        <v>1125436.49</v>
      </c>
    </row>
    <row r="994" spans="1:18" ht="43.2" x14ac:dyDescent="0.3">
      <c r="A994">
        <f t="shared" si="15"/>
        <v>986</v>
      </c>
      <c r="B994" s="223" t="s">
        <v>185</v>
      </c>
      <c r="C994" s="223" t="s">
        <v>372</v>
      </c>
      <c r="D994" s="223" t="s">
        <v>185</v>
      </c>
      <c r="E994" s="223" t="s">
        <v>368</v>
      </c>
      <c r="F994" s="223" t="s">
        <v>369</v>
      </c>
      <c r="G994" s="223">
        <v>175370</v>
      </c>
      <c r="H994" s="223">
        <v>0</v>
      </c>
      <c r="I994" s="223">
        <v>0</v>
      </c>
      <c r="J994" s="223">
        <v>1094714</v>
      </c>
      <c r="K994" s="223">
        <v>0</v>
      </c>
      <c r="L994" s="223">
        <v>1070923.7</v>
      </c>
      <c r="M994" s="223">
        <v>1070923.7</v>
      </c>
      <c r="N994" s="223">
        <v>0</v>
      </c>
      <c r="O994" s="223">
        <v>0</v>
      </c>
      <c r="P994" s="223">
        <v>1270084</v>
      </c>
      <c r="Q994" s="223">
        <v>0</v>
      </c>
      <c r="R994" s="223">
        <v>1070923.7</v>
      </c>
    </row>
    <row r="995" spans="1:18" ht="28.8" x14ac:dyDescent="0.3">
      <c r="A995">
        <f t="shared" si="15"/>
        <v>987</v>
      </c>
      <c r="B995" s="223" t="s">
        <v>185</v>
      </c>
      <c r="C995" s="223" t="s">
        <v>372</v>
      </c>
      <c r="D995" s="223" t="s">
        <v>185</v>
      </c>
      <c r="E995" s="223" t="s">
        <v>294</v>
      </c>
      <c r="F995" s="223" t="s">
        <v>450</v>
      </c>
      <c r="G995" s="223">
        <v>0</v>
      </c>
      <c r="H995" s="223">
        <v>0</v>
      </c>
      <c r="I995" s="223">
        <v>0</v>
      </c>
      <c r="J995" s="223">
        <v>1365736</v>
      </c>
      <c r="K995" s="223">
        <v>1365736</v>
      </c>
      <c r="L995" s="223">
        <v>1365736</v>
      </c>
      <c r="M995" s="223">
        <v>1365736</v>
      </c>
      <c r="N995" s="223">
        <v>0</v>
      </c>
      <c r="O995" s="223">
        <v>0</v>
      </c>
      <c r="P995" s="223">
        <v>1365736</v>
      </c>
      <c r="Q995" s="223">
        <v>1365736</v>
      </c>
      <c r="R995" s="223">
        <v>1365736</v>
      </c>
    </row>
    <row r="996" spans="1:18" x14ac:dyDescent="0.3">
      <c r="A996">
        <f t="shared" si="15"/>
        <v>988</v>
      </c>
      <c r="B996" s="223" t="s">
        <v>185</v>
      </c>
      <c r="C996" s="223" t="s">
        <v>372</v>
      </c>
      <c r="D996" s="223" t="s">
        <v>185</v>
      </c>
      <c r="E996" s="223" t="s">
        <v>348</v>
      </c>
      <c r="F996" s="223" t="s">
        <v>349</v>
      </c>
      <c r="G996" s="223">
        <v>152240</v>
      </c>
      <c r="H996" s="223">
        <v>0</v>
      </c>
      <c r="I996" s="223">
        <v>0</v>
      </c>
      <c r="J996" s="223">
        <v>0</v>
      </c>
      <c r="K996" s="223">
        <v>0</v>
      </c>
      <c r="L996" s="223">
        <v>0</v>
      </c>
      <c r="M996" s="223">
        <v>0</v>
      </c>
      <c r="N996" s="223">
        <v>0</v>
      </c>
      <c r="O996" s="223">
        <v>0</v>
      </c>
      <c r="P996" s="223">
        <v>152240</v>
      </c>
      <c r="Q996" s="223">
        <v>0</v>
      </c>
      <c r="R996" s="223">
        <v>0</v>
      </c>
    </row>
    <row r="997" spans="1:18" x14ac:dyDescent="0.3">
      <c r="A997">
        <f t="shared" si="15"/>
        <v>989</v>
      </c>
      <c r="B997" s="223" t="s">
        <v>185</v>
      </c>
      <c r="G997" s="223" t="s">
        <v>185</v>
      </c>
      <c r="H997" s="223" t="s">
        <v>185</v>
      </c>
      <c r="I997" s="223" t="s">
        <v>185</v>
      </c>
      <c r="J997" s="223" t="s">
        <v>185</v>
      </c>
      <c r="K997" s="223" t="s">
        <v>185</v>
      </c>
      <c r="L997" s="223" t="s">
        <v>185</v>
      </c>
      <c r="M997" s="223" t="s">
        <v>185</v>
      </c>
      <c r="N997" s="223" t="s">
        <v>185</v>
      </c>
      <c r="O997" s="223" t="s">
        <v>185</v>
      </c>
      <c r="P997" s="223" t="s">
        <v>185</v>
      </c>
      <c r="Q997" s="223" t="s">
        <v>185</v>
      </c>
      <c r="R997" s="223" t="s">
        <v>185</v>
      </c>
    </row>
    <row r="998" spans="1:18" x14ac:dyDescent="0.3">
      <c r="A998">
        <f t="shared" si="15"/>
        <v>990</v>
      </c>
      <c r="B998" s="223" t="s">
        <v>185</v>
      </c>
      <c r="G998" s="223" t="s">
        <v>185</v>
      </c>
      <c r="H998" s="223" t="s">
        <v>185</v>
      </c>
      <c r="I998" s="223" t="s">
        <v>185</v>
      </c>
      <c r="J998" s="223" t="s">
        <v>185</v>
      </c>
      <c r="K998" s="223" t="s">
        <v>185</v>
      </c>
      <c r="L998" s="223" t="s">
        <v>185</v>
      </c>
      <c r="M998" s="223" t="s">
        <v>185</v>
      </c>
      <c r="N998" s="223" t="s">
        <v>185</v>
      </c>
      <c r="O998" s="223" t="s">
        <v>185</v>
      </c>
      <c r="P998" s="223" t="s">
        <v>185</v>
      </c>
      <c r="Q998" s="223" t="s">
        <v>185</v>
      </c>
      <c r="R998" s="223" t="s">
        <v>185</v>
      </c>
    </row>
    <row r="999" spans="1:18" ht="216" x14ac:dyDescent="0.3">
      <c r="A999">
        <f t="shared" si="15"/>
        <v>991</v>
      </c>
      <c r="B999" s="223" t="s">
        <v>428</v>
      </c>
      <c r="G999" s="223" t="s">
        <v>185</v>
      </c>
      <c r="H999" s="223" t="s">
        <v>185</v>
      </c>
      <c r="I999" s="223" t="s">
        <v>185</v>
      </c>
      <c r="J999" s="223" t="s">
        <v>482</v>
      </c>
      <c r="O999" s="223" t="s">
        <v>185</v>
      </c>
      <c r="P999" s="223" t="s">
        <v>185</v>
      </c>
      <c r="Q999" s="223" t="s">
        <v>185</v>
      </c>
      <c r="R999" s="223" t="s">
        <v>185</v>
      </c>
    </row>
    <row r="1000" spans="1:18" x14ac:dyDescent="0.3">
      <c r="A1000">
        <f t="shared" si="15"/>
        <v>992</v>
      </c>
      <c r="B1000" s="223" t="s">
        <v>185</v>
      </c>
      <c r="G1000" s="223" t="s">
        <v>185</v>
      </c>
      <c r="H1000" s="223" t="s">
        <v>185</v>
      </c>
      <c r="I1000" s="223" t="s">
        <v>185</v>
      </c>
      <c r="J1000" s="223" t="s">
        <v>185</v>
      </c>
      <c r="K1000" s="223" t="s">
        <v>185</v>
      </c>
      <c r="L1000" s="223" t="s">
        <v>185</v>
      </c>
      <c r="M1000" s="223" t="s">
        <v>185</v>
      </c>
      <c r="N1000" s="223" t="s">
        <v>185</v>
      </c>
      <c r="O1000" s="223" t="s">
        <v>185</v>
      </c>
      <c r="P1000" s="223" t="s">
        <v>185</v>
      </c>
      <c r="Q1000" s="223" t="s">
        <v>185</v>
      </c>
      <c r="R1000" s="223" t="s">
        <v>185</v>
      </c>
    </row>
    <row r="1001" spans="1:18" ht="302.39999999999998" x14ac:dyDescent="0.3">
      <c r="A1001">
        <f t="shared" si="15"/>
        <v>993</v>
      </c>
      <c r="B1001" s="223" t="s">
        <v>429</v>
      </c>
      <c r="G1001" s="223" t="s">
        <v>185</v>
      </c>
      <c r="H1001" s="223" t="s">
        <v>185</v>
      </c>
      <c r="I1001" s="223" t="s">
        <v>185</v>
      </c>
      <c r="J1001" s="223" t="s">
        <v>488</v>
      </c>
      <c r="O1001" s="223" t="s">
        <v>185</v>
      </c>
      <c r="P1001" s="223" t="s">
        <v>185</v>
      </c>
      <c r="Q1001" s="223" t="s">
        <v>185</v>
      </c>
      <c r="R1001" s="223" t="s">
        <v>185</v>
      </c>
    </row>
    <row r="1002" spans="1:18" x14ac:dyDescent="0.3">
      <c r="A1002">
        <f t="shared" si="15"/>
        <v>994</v>
      </c>
      <c r="B1002" s="223" t="s">
        <v>185</v>
      </c>
      <c r="G1002" s="223" t="s">
        <v>185</v>
      </c>
      <c r="H1002" s="223" t="s">
        <v>185</v>
      </c>
      <c r="I1002" s="223" t="s">
        <v>185</v>
      </c>
      <c r="J1002" s="223" t="s">
        <v>185</v>
      </c>
      <c r="K1002" s="223" t="s">
        <v>185</v>
      </c>
      <c r="L1002" s="223" t="s">
        <v>185</v>
      </c>
      <c r="M1002" s="223" t="s">
        <v>185</v>
      </c>
      <c r="N1002" s="223" t="s">
        <v>185</v>
      </c>
      <c r="O1002" s="223" t="s">
        <v>185</v>
      </c>
      <c r="P1002" s="223" t="s">
        <v>185</v>
      </c>
      <c r="Q1002" s="223" t="s">
        <v>185</v>
      </c>
      <c r="R1002" s="223" t="s">
        <v>185</v>
      </c>
    </row>
    <row r="1003" spans="1:18" x14ac:dyDescent="0.3">
      <c r="A1003">
        <f t="shared" si="15"/>
        <v>995</v>
      </c>
      <c r="B1003" s="223" t="s">
        <v>185</v>
      </c>
      <c r="G1003" s="223" t="s">
        <v>185</v>
      </c>
      <c r="H1003" s="223" t="s">
        <v>185</v>
      </c>
      <c r="I1003" s="223" t="s">
        <v>185</v>
      </c>
      <c r="J1003" s="223" t="s">
        <v>185</v>
      </c>
      <c r="K1003" s="223" t="s">
        <v>185</v>
      </c>
      <c r="L1003" s="223" t="s">
        <v>185</v>
      </c>
      <c r="M1003" s="223" t="s">
        <v>185</v>
      </c>
      <c r="N1003" s="223" t="s">
        <v>185</v>
      </c>
      <c r="O1003" s="223" t="s">
        <v>185</v>
      </c>
      <c r="P1003" s="223" t="s">
        <v>185</v>
      </c>
      <c r="Q1003" s="223" t="s">
        <v>185</v>
      </c>
      <c r="R1003" s="223" t="s">
        <v>185</v>
      </c>
    </row>
    <row r="1004" spans="1:18" x14ac:dyDescent="0.3">
      <c r="A1004">
        <f t="shared" si="15"/>
        <v>996</v>
      </c>
    </row>
    <row r="1005" spans="1:18" x14ac:dyDescent="0.3">
      <c r="A1005">
        <f t="shared" si="15"/>
        <v>997</v>
      </c>
    </row>
    <row r="1006" spans="1:18" ht="72" x14ac:dyDescent="0.3">
      <c r="A1006">
        <f t="shared" si="15"/>
        <v>998</v>
      </c>
      <c r="B1006" s="223" t="s">
        <v>484</v>
      </c>
      <c r="G1006" s="223" t="s">
        <v>185</v>
      </c>
      <c r="H1006" s="223" t="s">
        <v>185</v>
      </c>
      <c r="I1006" s="223" t="s">
        <v>458</v>
      </c>
      <c r="K1006" s="223" t="s">
        <v>185</v>
      </c>
      <c r="L1006" s="223" t="s">
        <v>185</v>
      </c>
      <c r="M1006" s="223" t="s">
        <v>185</v>
      </c>
      <c r="N1006" s="223" t="s">
        <v>185</v>
      </c>
      <c r="O1006" s="223" t="s">
        <v>185</v>
      </c>
      <c r="P1006" s="223" t="s">
        <v>185</v>
      </c>
      <c r="Q1006" s="223" t="s">
        <v>483</v>
      </c>
    </row>
    <row r="1007" spans="1:18" x14ac:dyDescent="0.3">
      <c r="A1007">
        <f t="shared" si="15"/>
        <v>999</v>
      </c>
    </row>
    <row r="1008" spans="1:18" x14ac:dyDescent="0.3">
      <c r="A1008">
        <f t="shared" si="15"/>
        <v>1000</v>
      </c>
    </row>
    <row r="1009" spans="1:1" x14ac:dyDescent="0.3">
      <c r="A1009">
        <f t="shared" si="15"/>
        <v>1001</v>
      </c>
    </row>
    <row r="1010" spans="1:1" x14ac:dyDescent="0.3">
      <c r="A1010">
        <f t="shared" si="15"/>
        <v>1002</v>
      </c>
    </row>
    <row r="1011" spans="1:1" x14ac:dyDescent="0.3">
      <c r="A1011">
        <f t="shared" si="15"/>
        <v>1003</v>
      </c>
    </row>
    <row r="1012" spans="1:1" x14ac:dyDescent="0.3">
      <c r="A1012">
        <f t="shared" si="15"/>
        <v>1004</v>
      </c>
    </row>
    <row r="1013" spans="1:1" x14ac:dyDescent="0.3">
      <c r="A1013">
        <f t="shared" si="15"/>
        <v>1005</v>
      </c>
    </row>
    <row r="1014" spans="1:1" x14ac:dyDescent="0.3">
      <c r="A1014">
        <f t="shared" si="15"/>
        <v>1006</v>
      </c>
    </row>
    <row r="1015" spans="1:1" x14ac:dyDescent="0.3">
      <c r="A1015">
        <f t="shared" si="15"/>
        <v>1007</v>
      </c>
    </row>
    <row r="1016" spans="1:1" x14ac:dyDescent="0.3">
      <c r="A1016">
        <f t="shared" si="15"/>
        <v>1008</v>
      </c>
    </row>
    <row r="1017" spans="1:1" x14ac:dyDescent="0.3">
      <c r="A1017">
        <f t="shared" si="15"/>
        <v>1009</v>
      </c>
    </row>
    <row r="1018" spans="1:1" x14ac:dyDescent="0.3">
      <c r="A1018">
        <f t="shared" si="15"/>
        <v>1010</v>
      </c>
    </row>
    <row r="1019" spans="1:1" x14ac:dyDescent="0.3">
      <c r="A1019">
        <f t="shared" si="15"/>
        <v>1011</v>
      </c>
    </row>
    <row r="1020" spans="1:1" x14ac:dyDescent="0.3">
      <c r="A1020">
        <f t="shared" si="15"/>
        <v>1012</v>
      </c>
    </row>
    <row r="1021" spans="1:1" x14ac:dyDescent="0.3">
      <c r="A1021">
        <f t="shared" si="15"/>
        <v>1013</v>
      </c>
    </row>
    <row r="1022" spans="1:1" x14ac:dyDescent="0.3">
      <c r="A1022">
        <f t="shared" si="15"/>
        <v>1014</v>
      </c>
    </row>
    <row r="1023" spans="1:1" x14ac:dyDescent="0.3">
      <c r="A1023">
        <f t="shared" si="15"/>
        <v>1015</v>
      </c>
    </row>
    <row r="1024" spans="1:1" x14ac:dyDescent="0.3">
      <c r="A1024">
        <f t="shared" si="15"/>
        <v>1016</v>
      </c>
    </row>
    <row r="1025" spans="1:1" x14ac:dyDescent="0.3">
      <c r="A1025">
        <f t="shared" si="15"/>
        <v>1017</v>
      </c>
    </row>
    <row r="1026" spans="1:1" x14ac:dyDescent="0.3">
      <c r="A1026">
        <f t="shared" si="15"/>
        <v>1018</v>
      </c>
    </row>
    <row r="1027" spans="1:1" x14ac:dyDescent="0.3">
      <c r="A1027">
        <f t="shared" si="15"/>
        <v>1019</v>
      </c>
    </row>
    <row r="1028" spans="1:1" x14ac:dyDescent="0.3">
      <c r="A1028">
        <f t="shared" si="15"/>
        <v>1020</v>
      </c>
    </row>
    <row r="1029" spans="1:1" x14ac:dyDescent="0.3">
      <c r="A1029">
        <f t="shared" si="15"/>
        <v>1021</v>
      </c>
    </row>
    <row r="1030" spans="1:1" x14ac:dyDescent="0.3">
      <c r="A1030">
        <f t="shared" si="15"/>
        <v>1022</v>
      </c>
    </row>
    <row r="1031" spans="1:1" x14ac:dyDescent="0.3">
      <c r="A1031">
        <f t="shared" si="15"/>
        <v>1023</v>
      </c>
    </row>
    <row r="1032" spans="1:1" x14ac:dyDescent="0.3">
      <c r="A1032">
        <f t="shared" si="15"/>
        <v>1024</v>
      </c>
    </row>
    <row r="1033" spans="1:1" x14ac:dyDescent="0.3">
      <c r="A1033">
        <f t="shared" si="15"/>
        <v>1025</v>
      </c>
    </row>
    <row r="1034" spans="1:1" x14ac:dyDescent="0.3">
      <c r="A1034">
        <f t="shared" ref="A1034:A1089" si="16">A1033+1</f>
        <v>1026</v>
      </c>
    </row>
    <row r="1035" spans="1:1" x14ac:dyDescent="0.3">
      <c r="A1035">
        <f t="shared" si="16"/>
        <v>1027</v>
      </c>
    </row>
    <row r="1036" spans="1:1" x14ac:dyDescent="0.3">
      <c r="A1036">
        <f t="shared" si="16"/>
        <v>1028</v>
      </c>
    </row>
    <row r="1037" spans="1:1" x14ac:dyDescent="0.3">
      <c r="A1037">
        <f t="shared" si="16"/>
        <v>1029</v>
      </c>
    </row>
    <row r="1038" spans="1:1" x14ac:dyDescent="0.3">
      <c r="A1038">
        <f t="shared" si="16"/>
        <v>1030</v>
      </c>
    </row>
    <row r="1039" spans="1:1" x14ac:dyDescent="0.3">
      <c r="A1039">
        <f t="shared" si="16"/>
        <v>1031</v>
      </c>
    </row>
    <row r="1040" spans="1:1" x14ac:dyDescent="0.3">
      <c r="A1040">
        <f t="shared" si="16"/>
        <v>1032</v>
      </c>
    </row>
    <row r="1041" spans="1:1" x14ac:dyDescent="0.3">
      <c r="A1041">
        <f t="shared" si="16"/>
        <v>1033</v>
      </c>
    </row>
    <row r="1042" spans="1:1" x14ac:dyDescent="0.3">
      <c r="A1042">
        <f t="shared" si="16"/>
        <v>1034</v>
      </c>
    </row>
    <row r="1043" spans="1:1" x14ac:dyDescent="0.3">
      <c r="A1043">
        <f t="shared" si="16"/>
        <v>1035</v>
      </c>
    </row>
    <row r="1044" spans="1:1" x14ac:dyDescent="0.3">
      <c r="A1044">
        <f t="shared" si="16"/>
        <v>1036</v>
      </c>
    </row>
    <row r="1045" spans="1:1" x14ac:dyDescent="0.3">
      <c r="A1045">
        <f t="shared" si="16"/>
        <v>1037</v>
      </c>
    </row>
    <row r="1046" spans="1:1" x14ac:dyDescent="0.3">
      <c r="A1046">
        <f t="shared" si="16"/>
        <v>1038</v>
      </c>
    </row>
    <row r="1047" spans="1:1" x14ac:dyDescent="0.3">
      <c r="A1047">
        <f t="shared" si="16"/>
        <v>1039</v>
      </c>
    </row>
    <row r="1048" spans="1:1" x14ac:dyDescent="0.3">
      <c r="A1048">
        <f t="shared" si="16"/>
        <v>1040</v>
      </c>
    </row>
    <row r="1049" spans="1:1" x14ac:dyDescent="0.3">
      <c r="A1049">
        <f t="shared" si="16"/>
        <v>1041</v>
      </c>
    </row>
    <row r="1050" spans="1:1" x14ac:dyDescent="0.3">
      <c r="A1050">
        <f t="shared" si="16"/>
        <v>1042</v>
      </c>
    </row>
    <row r="1051" spans="1:1" x14ac:dyDescent="0.3">
      <c r="A1051">
        <f t="shared" si="16"/>
        <v>1043</v>
      </c>
    </row>
    <row r="1052" spans="1:1" x14ac:dyDescent="0.3">
      <c r="A1052">
        <f t="shared" si="16"/>
        <v>1044</v>
      </c>
    </row>
    <row r="1053" spans="1:1" x14ac:dyDescent="0.3">
      <c r="A1053">
        <f t="shared" si="16"/>
        <v>1045</v>
      </c>
    </row>
    <row r="1054" spans="1:1" x14ac:dyDescent="0.3">
      <c r="A1054">
        <f t="shared" si="16"/>
        <v>1046</v>
      </c>
    </row>
    <row r="1055" spans="1:1" x14ac:dyDescent="0.3">
      <c r="A1055">
        <f t="shared" si="16"/>
        <v>1047</v>
      </c>
    </row>
    <row r="1056" spans="1:1" x14ac:dyDescent="0.3">
      <c r="A1056">
        <f t="shared" si="16"/>
        <v>1048</v>
      </c>
    </row>
    <row r="1057" spans="1:1" x14ac:dyDescent="0.3">
      <c r="A1057">
        <f t="shared" si="16"/>
        <v>1049</v>
      </c>
    </row>
    <row r="1058" spans="1:1" x14ac:dyDescent="0.3">
      <c r="A1058">
        <f t="shared" si="16"/>
        <v>1050</v>
      </c>
    </row>
    <row r="1059" spans="1:1" x14ac:dyDescent="0.3">
      <c r="A1059">
        <f t="shared" si="16"/>
        <v>1051</v>
      </c>
    </row>
    <row r="1060" spans="1:1" x14ac:dyDescent="0.3">
      <c r="A1060">
        <f t="shared" si="16"/>
        <v>1052</v>
      </c>
    </row>
    <row r="1061" spans="1:1" x14ac:dyDescent="0.3">
      <c r="A1061">
        <f t="shared" si="16"/>
        <v>1053</v>
      </c>
    </row>
    <row r="1062" spans="1:1" x14ac:dyDescent="0.3">
      <c r="A1062">
        <f t="shared" si="16"/>
        <v>1054</v>
      </c>
    </row>
    <row r="1063" spans="1:1" x14ac:dyDescent="0.3">
      <c r="A1063">
        <f t="shared" si="16"/>
        <v>1055</v>
      </c>
    </row>
    <row r="1064" spans="1:1" x14ac:dyDescent="0.3">
      <c r="A1064">
        <f t="shared" si="16"/>
        <v>1056</v>
      </c>
    </row>
    <row r="1065" spans="1:1" x14ac:dyDescent="0.3">
      <c r="A1065">
        <f t="shared" si="16"/>
        <v>1057</v>
      </c>
    </row>
    <row r="1066" spans="1:1" x14ac:dyDescent="0.3">
      <c r="A1066">
        <f t="shared" si="16"/>
        <v>1058</v>
      </c>
    </row>
    <row r="1067" spans="1:1" x14ac:dyDescent="0.3">
      <c r="A1067">
        <f t="shared" si="16"/>
        <v>1059</v>
      </c>
    </row>
    <row r="1068" spans="1:1" x14ac:dyDescent="0.3">
      <c r="A1068">
        <f t="shared" si="16"/>
        <v>1060</v>
      </c>
    </row>
    <row r="1069" spans="1:1" x14ac:dyDescent="0.3">
      <c r="A1069">
        <f t="shared" si="16"/>
        <v>1061</v>
      </c>
    </row>
    <row r="1070" spans="1:1" x14ac:dyDescent="0.3">
      <c r="A1070">
        <f t="shared" si="16"/>
        <v>1062</v>
      </c>
    </row>
    <row r="1071" spans="1:1" x14ac:dyDescent="0.3">
      <c r="A1071">
        <f t="shared" si="16"/>
        <v>1063</v>
      </c>
    </row>
    <row r="1072" spans="1:1" x14ac:dyDescent="0.3">
      <c r="A1072">
        <f t="shared" si="16"/>
        <v>1064</v>
      </c>
    </row>
    <row r="1073" spans="1:1" x14ac:dyDescent="0.3">
      <c r="A1073">
        <f t="shared" si="16"/>
        <v>1065</v>
      </c>
    </row>
    <row r="1074" spans="1:1" x14ac:dyDescent="0.3">
      <c r="A1074">
        <f t="shared" si="16"/>
        <v>1066</v>
      </c>
    </row>
    <row r="1075" spans="1:1" x14ac:dyDescent="0.3">
      <c r="A1075">
        <f t="shared" si="16"/>
        <v>1067</v>
      </c>
    </row>
    <row r="1076" spans="1:1" x14ac:dyDescent="0.3">
      <c r="A1076">
        <f t="shared" si="16"/>
        <v>1068</v>
      </c>
    </row>
    <row r="1077" spans="1:1" x14ac:dyDescent="0.3">
      <c r="A1077">
        <f t="shared" si="16"/>
        <v>1069</v>
      </c>
    </row>
    <row r="1078" spans="1:1" x14ac:dyDescent="0.3">
      <c r="A1078">
        <f t="shared" si="16"/>
        <v>1070</v>
      </c>
    </row>
    <row r="1079" spans="1:1" x14ac:dyDescent="0.3">
      <c r="A1079">
        <f t="shared" si="16"/>
        <v>1071</v>
      </c>
    </row>
    <row r="1080" spans="1:1" x14ac:dyDescent="0.3">
      <c r="A1080">
        <f t="shared" si="16"/>
        <v>1072</v>
      </c>
    </row>
    <row r="1081" spans="1:1" x14ac:dyDescent="0.3">
      <c r="A1081">
        <f t="shared" si="16"/>
        <v>1073</v>
      </c>
    </row>
    <row r="1082" spans="1:1" x14ac:dyDescent="0.3">
      <c r="A1082">
        <f t="shared" si="16"/>
        <v>1074</v>
      </c>
    </row>
    <row r="1083" spans="1:1" x14ac:dyDescent="0.3">
      <c r="A1083">
        <f t="shared" si="16"/>
        <v>1075</v>
      </c>
    </row>
    <row r="1084" spans="1:1" x14ac:dyDescent="0.3">
      <c r="A1084">
        <f t="shared" si="16"/>
        <v>1076</v>
      </c>
    </row>
    <row r="1085" spans="1:1" x14ac:dyDescent="0.3">
      <c r="A1085">
        <f t="shared" si="16"/>
        <v>1077</v>
      </c>
    </row>
    <row r="1086" spans="1:1" x14ac:dyDescent="0.3">
      <c r="A1086">
        <f t="shared" si="16"/>
        <v>1078</v>
      </c>
    </row>
    <row r="1087" spans="1:1" x14ac:dyDescent="0.3">
      <c r="A1087">
        <f t="shared" si="16"/>
        <v>1079</v>
      </c>
    </row>
    <row r="1088" spans="1:1" x14ac:dyDescent="0.3">
      <c r="A1088">
        <f t="shared" si="16"/>
        <v>1080</v>
      </c>
    </row>
    <row r="1089" spans="1:1" x14ac:dyDescent="0.3">
      <c r="A1089">
        <f t="shared" si="16"/>
        <v>1081</v>
      </c>
    </row>
    <row r="1094" spans="1:1" ht="15.75" customHeight="1" x14ac:dyDescent="0.3"/>
    <row r="1099" spans="1:1" ht="15.75" customHeight="1" x14ac:dyDescent="0.3"/>
    <row r="1102" spans="1:1" ht="15.75" customHeight="1" x14ac:dyDescent="0.3"/>
  </sheetData>
  <sheetProtection selectLockedCells="1" selectUnlockedCells="1"/>
  <autoFilter ref="A8:R1013"/>
  <pageMargins left="0.24027777777777778" right="0.22013888888888888" top="0.30972222222222223" bottom="0.52916666666666667" header="0.51180555555555551" footer="0.31527777777777777"/>
  <pageSetup paperSize="9" scale="78" firstPageNumber="0" fitToHeight="1000" orientation="landscape" horizontalDpi="300" verticalDpi="300" r:id="rId1"/>
  <headerFooter alignWithMargins="0">
    <oddFooter>&amp;CФорма №2ммб, розділ II, сторінка &amp;P з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D883"/>
  <sheetViews>
    <sheetView showZeros="0" zoomScaleNormal="100" workbookViewId="0">
      <pane xSplit="6" ySplit="5" topLeftCell="G96" activePane="bottomRight" state="frozen"/>
      <selection activeCell="B2" sqref="B1:R1048576"/>
      <selection pane="topRight" activeCell="B2" sqref="B1:R1048576"/>
      <selection pane="bottomLeft" activeCell="B2" sqref="B1:R1048576"/>
      <selection pane="bottomRight" activeCell="B2" sqref="B1:R1048576"/>
    </sheetView>
  </sheetViews>
  <sheetFormatPr defaultRowHeight="14.4" x14ac:dyDescent="0.3"/>
  <cols>
    <col min="1" max="1" width="4" style="130" bestFit="1" customWidth="1"/>
    <col min="2" max="2" width="7.33203125" style="130" bestFit="1" customWidth="1"/>
    <col min="3" max="3" width="2" style="130" bestFit="1" customWidth="1"/>
    <col min="4" max="4" width="5" style="130" bestFit="1" customWidth="1"/>
    <col min="5" max="5" width="57.6640625" style="90" customWidth="1"/>
    <col min="6" max="6" width="10.6640625" customWidth="1"/>
    <col min="7" max="7" width="9" customWidth="1"/>
    <col min="8" max="8" width="9.33203125" customWidth="1"/>
    <col min="9" max="9" width="8.6640625" customWidth="1"/>
    <col min="10" max="10" width="9.109375" customWidth="1"/>
    <col min="11" max="11" width="10.109375" customWidth="1"/>
    <col min="13" max="13" width="9.6640625" customWidth="1"/>
    <col min="14" max="14" width="8.44140625" customWidth="1"/>
    <col min="15" max="15" width="9.33203125" customWidth="1"/>
    <col min="16" max="16" width="8.109375" customWidth="1"/>
    <col min="17" max="17" width="8" customWidth="1"/>
    <col min="18" max="18" width="10" customWidth="1"/>
    <col min="19" max="19" width="7.44140625" customWidth="1"/>
    <col min="20" max="20" width="10.44140625" style="6" bestFit="1" customWidth="1"/>
    <col min="21" max="30" width="7.88671875" customWidth="1"/>
  </cols>
  <sheetData>
    <row r="1" spans="1:30" s="87" customFormat="1" x14ac:dyDescent="0.3">
      <c r="A1" s="129"/>
      <c r="B1" s="129" t="s">
        <v>430</v>
      </c>
      <c r="C1" s="129"/>
      <c r="D1" s="129"/>
      <c r="E1" s="126"/>
      <c r="G1" s="127"/>
      <c r="H1" s="127"/>
      <c r="I1" s="127"/>
      <c r="J1" s="127"/>
      <c r="K1" s="127"/>
      <c r="L1" s="127"/>
      <c r="M1" s="127"/>
      <c r="N1" s="127"/>
      <c r="O1" s="127"/>
      <c r="P1" s="127" t="s">
        <v>185</v>
      </c>
      <c r="Q1" s="87" t="s">
        <v>185</v>
      </c>
      <c r="R1" s="87" t="s">
        <v>185</v>
      </c>
      <c r="T1" s="128"/>
    </row>
    <row r="2" spans="1:30" ht="15.6" x14ac:dyDescent="0.3">
      <c r="B2" s="130" t="s">
        <v>445</v>
      </c>
      <c r="E2" s="110"/>
      <c r="P2" t="s">
        <v>185</v>
      </c>
      <c r="Q2" t="s">
        <v>185</v>
      </c>
      <c r="R2" t="s">
        <v>185</v>
      </c>
    </row>
    <row r="3" spans="1:30" x14ac:dyDescent="0.3">
      <c r="B3" s="130" t="s">
        <v>173</v>
      </c>
      <c r="F3" t="s">
        <v>402</v>
      </c>
      <c r="G3" t="s">
        <v>1</v>
      </c>
      <c r="J3" t="s">
        <v>174</v>
      </c>
      <c r="P3" t="s">
        <v>175</v>
      </c>
    </row>
    <row r="4" spans="1:30" ht="38.25" customHeight="1" x14ac:dyDescent="0.3">
      <c r="B4" s="130" t="s">
        <v>176</v>
      </c>
      <c r="E4" s="221"/>
      <c r="F4" s="220"/>
      <c r="G4" s="220" t="s">
        <v>177</v>
      </c>
      <c r="H4" s="220"/>
      <c r="I4" s="220"/>
      <c r="J4" s="220" t="s">
        <v>177</v>
      </c>
      <c r="K4" s="220"/>
      <c r="L4" s="220"/>
      <c r="M4" s="220"/>
      <c r="N4" s="220"/>
      <c r="O4" s="220"/>
      <c r="P4" s="220" t="s">
        <v>177</v>
      </c>
      <c r="Q4" s="220"/>
      <c r="R4" s="220"/>
      <c r="S4" s="279" t="s">
        <v>167</v>
      </c>
      <c r="U4" s="279" t="s">
        <v>159</v>
      </c>
      <c r="V4" s="279"/>
      <c r="W4" s="279"/>
      <c r="X4" s="279" t="s">
        <v>160</v>
      </c>
      <c r="Y4" s="279"/>
      <c r="Z4" s="279"/>
      <c r="AA4" s="279">
        <f>M4</f>
        <v>0</v>
      </c>
      <c r="AB4" s="279">
        <f>N4</f>
        <v>0</v>
      </c>
      <c r="AC4" s="279"/>
      <c r="AD4" s="279"/>
    </row>
    <row r="5" spans="1:30" ht="60.75" customHeight="1" x14ac:dyDescent="0.3">
      <c r="E5" s="221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79"/>
      <c r="U5" s="111" t="s">
        <v>130</v>
      </c>
      <c r="V5" s="111" t="s">
        <v>1</v>
      </c>
      <c r="W5" s="111" t="s">
        <v>161</v>
      </c>
      <c r="X5" s="111" t="s">
        <v>130</v>
      </c>
      <c r="Y5" s="111" t="s">
        <v>1</v>
      </c>
      <c r="Z5" s="111" t="s">
        <v>161</v>
      </c>
      <c r="AA5" s="279"/>
      <c r="AB5" s="111" t="s">
        <v>130</v>
      </c>
      <c r="AC5" s="111" t="s">
        <v>1</v>
      </c>
      <c r="AD5" s="111" t="s">
        <v>162</v>
      </c>
    </row>
    <row r="6" spans="1:30" x14ac:dyDescent="0.3">
      <c r="A6" s="131">
        <v>1</v>
      </c>
      <c r="B6" s="131"/>
      <c r="C6" s="131"/>
      <c r="D6" s="131"/>
      <c r="E6" s="97"/>
      <c r="F6" s="98"/>
      <c r="G6" s="99"/>
      <c r="H6" s="99"/>
      <c r="I6" s="99"/>
      <c r="J6" s="99"/>
      <c r="K6" s="99"/>
      <c r="L6" s="99"/>
      <c r="M6" s="99"/>
      <c r="N6" s="99"/>
      <c r="O6" s="99"/>
      <c r="P6" s="99"/>
      <c r="Q6" s="101"/>
      <c r="R6" s="101"/>
      <c r="S6" s="101">
        <f>IF(L6=0,,P6/L6%)</f>
        <v>0</v>
      </c>
      <c r="T6" s="107">
        <f>SUM(G6:S6)</f>
        <v>0</v>
      </c>
      <c r="U6" s="117">
        <f>G6-SUM(G7:G9)</f>
        <v>0</v>
      </c>
      <c r="V6" s="117">
        <f t="shared" ref="V6:AD6" si="0">H6-SUM(H7:H9)</f>
        <v>0</v>
      </c>
      <c r="W6" s="117">
        <f t="shared" si="0"/>
        <v>0</v>
      </c>
      <c r="X6" s="117">
        <f t="shared" si="0"/>
        <v>0</v>
      </c>
      <c r="Y6" s="117">
        <f t="shared" si="0"/>
        <v>0</v>
      </c>
      <c r="Z6" s="117">
        <f t="shared" si="0"/>
        <v>0</v>
      </c>
      <c r="AA6" s="117">
        <f t="shared" si="0"/>
        <v>0</v>
      </c>
      <c r="AB6" s="117">
        <f t="shared" si="0"/>
        <v>0</v>
      </c>
      <c r="AC6" s="117">
        <f t="shared" si="0"/>
        <v>0</v>
      </c>
      <c r="AD6" s="117">
        <f t="shared" si="0"/>
        <v>0</v>
      </c>
    </row>
    <row r="7" spans="1:30" ht="57" customHeight="1" x14ac:dyDescent="0.3">
      <c r="A7" s="131">
        <f>A6+1</f>
        <v>2</v>
      </c>
      <c r="B7" s="131"/>
      <c r="C7" s="131"/>
      <c r="D7" s="131"/>
      <c r="E7" s="97"/>
      <c r="F7" s="98"/>
      <c r="G7" s="99"/>
      <c r="H7" s="99"/>
      <c r="I7" s="99"/>
      <c r="J7" s="99"/>
      <c r="K7" s="99"/>
      <c r="L7" s="99"/>
      <c r="M7" s="99"/>
      <c r="N7" s="99"/>
      <c r="O7" s="99"/>
      <c r="P7" s="99"/>
      <c r="Q7" s="101"/>
      <c r="R7" s="101"/>
      <c r="S7" s="101">
        <f>IF(L7=0,,P7/L7%)</f>
        <v>0</v>
      </c>
      <c r="T7" s="107">
        <f t="shared" ref="T7:T55" si="1">SUM(G7:S7)</f>
        <v>0</v>
      </c>
    </row>
    <row r="8" spans="1:30" ht="15" customHeight="1" x14ac:dyDescent="0.3">
      <c r="A8" s="131">
        <f t="shared" ref="A8:A54" si="2">A7+1</f>
        <v>3</v>
      </c>
      <c r="B8" s="131"/>
      <c r="C8" s="131"/>
      <c r="D8" s="131"/>
      <c r="E8" s="97"/>
      <c r="F8" s="98"/>
      <c r="G8" s="99"/>
      <c r="H8" s="99"/>
      <c r="I8" s="99"/>
      <c r="J8" s="99"/>
      <c r="K8" s="99"/>
      <c r="L8" s="99"/>
      <c r="M8" s="99"/>
      <c r="N8" s="99"/>
      <c r="O8" s="99"/>
      <c r="P8" s="99"/>
      <c r="Q8" s="101"/>
      <c r="R8" s="101"/>
      <c r="S8" s="101">
        <f t="shared" ref="S8:S71" si="3">IF(L8=0,,P8/L8%)</f>
        <v>0</v>
      </c>
      <c r="T8" s="107">
        <f t="shared" si="1"/>
        <v>0</v>
      </c>
    </row>
    <row r="9" spans="1:30" x14ac:dyDescent="0.3">
      <c r="A9" s="131">
        <f t="shared" si="2"/>
        <v>4</v>
      </c>
      <c r="B9" s="131"/>
      <c r="C9" s="131"/>
      <c r="D9" s="131"/>
      <c r="E9" s="97"/>
      <c r="F9" s="98"/>
      <c r="G9" s="99"/>
      <c r="H9" s="99"/>
      <c r="I9" s="99"/>
      <c r="J9" s="99"/>
      <c r="K9" s="99"/>
      <c r="L9" s="99"/>
      <c r="M9" s="99"/>
      <c r="N9" s="99"/>
      <c r="O9" s="99"/>
      <c r="P9" s="99"/>
      <c r="Q9" s="101"/>
      <c r="R9" s="101"/>
      <c r="S9" s="101">
        <f t="shared" si="3"/>
        <v>0</v>
      </c>
      <c r="T9" s="107">
        <f t="shared" si="1"/>
        <v>0</v>
      </c>
    </row>
    <row r="10" spans="1:30" x14ac:dyDescent="0.3">
      <c r="A10" s="131">
        <f t="shared" si="2"/>
        <v>5</v>
      </c>
      <c r="B10" s="131"/>
      <c r="C10" s="131"/>
      <c r="D10" s="131"/>
      <c r="E10" s="97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01"/>
      <c r="R10" s="101"/>
      <c r="S10" s="101">
        <f t="shared" si="3"/>
        <v>0</v>
      </c>
      <c r="T10" s="107">
        <f t="shared" si="1"/>
        <v>0</v>
      </c>
      <c r="U10" s="117">
        <f>G10-SUM(G11:G18)</f>
        <v>0</v>
      </c>
      <c r="V10" s="117">
        <f t="shared" ref="V10:AD10" si="4">H10-SUM(H11:H18)</f>
        <v>0</v>
      </c>
      <c r="W10" s="117">
        <f t="shared" si="4"/>
        <v>0</v>
      </c>
      <c r="X10" s="117">
        <f t="shared" si="4"/>
        <v>0</v>
      </c>
      <c r="Y10" s="117">
        <f t="shared" si="4"/>
        <v>0</v>
      </c>
      <c r="Z10" s="117">
        <f t="shared" si="4"/>
        <v>0</v>
      </c>
      <c r="AA10" s="117">
        <f t="shared" si="4"/>
        <v>0</v>
      </c>
      <c r="AB10" s="117">
        <f t="shared" si="4"/>
        <v>0</v>
      </c>
      <c r="AC10" s="117">
        <f t="shared" si="4"/>
        <v>0</v>
      </c>
      <c r="AD10" s="117">
        <f t="shared" si="4"/>
        <v>0</v>
      </c>
    </row>
    <row r="11" spans="1:30" x14ac:dyDescent="0.3">
      <c r="A11" s="131">
        <f t="shared" si="2"/>
        <v>6</v>
      </c>
      <c r="B11" s="131"/>
      <c r="C11" s="131"/>
      <c r="D11" s="131"/>
      <c r="E11" s="97"/>
      <c r="F11" s="98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01"/>
      <c r="R11" s="101"/>
      <c r="S11" s="101">
        <f t="shared" si="3"/>
        <v>0</v>
      </c>
      <c r="T11" s="107">
        <f t="shared" si="1"/>
        <v>0</v>
      </c>
    </row>
    <row r="12" spans="1:30" x14ac:dyDescent="0.3">
      <c r="A12" s="131">
        <f t="shared" si="2"/>
        <v>7</v>
      </c>
      <c r="B12" s="131"/>
      <c r="C12" s="131"/>
      <c r="D12" s="131"/>
      <c r="E12" s="97"/>
      <c r="F12" s="98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101"/>
      <c r="R12" s="101"/>
      <c r="S12" s="101">
        <f t="shared" si="3"/>
        <v>0</v>
      </c>
      <c r="T12" s="107">
        <f t="shared" si="1"/>
        <v>0</v>
      </c>
    </row>
    <row r="13" spans="1:30" x14ac:dyDescent="0.3">
      <c r="A13" s="131">
        <f t="shared" si="2"/>
        <v>8</v>
      </c>
      <c r="B13" s="131"/>
      <c r="C13" s="131"/>
      <c r="D13" s="131"/>
      <c r="E13" s="97"/>
      <c r="F13" s="98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101"/>
      <c r="R13" s="101"/>
      <c r="S13" s="101">
        <f t="shared" si="3"/>
        <v>0</v>
      </c>
      <c r="T13" s="107">
        <f t="shared" si="1"/>
        <v>0</v>
      </c>
    </row>
    <row r="14" spans="1:30" x14ac:dyDescent="0.3">
      <c r="A14" s="131">
        <f t="shared" si="2"/>
        <v>9</v>
      </c>
      <c r="B14" s="131"/>
      <c r="C14" s="131"/>
      <c r="D14" s="131"/>
      <c r="E14" s="97"/>
      <c r="F14" s="98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101"/>
      <c r="R14" s="101"/>
      <c r="S14" s="101">
        <f t="shared" si="3"/>
        <v>0</v>
      </c>
      <c r="T14" s="107">
        <f t="shared" si="1"/>
        <v>0</v>
      </c>
    </row>
    <row r="15" spans="1:30" x14ac:dyDescent="0.3">
      <c r="A15" s="131">
        <f t="shared" si="2"/>
        <v>10</v>
      </c>
      <c r="B15" s="131"/>
      <c r="C15" s="131"/>
      <c r="D15" s="131"/>
      <c r="E15" s="97"/>
      <c r="F15" s="98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101"/>
      <c r="R15" s="101"/>
      <c r="S15" s="101">
        <f t="shared" si="3"/>
        <v>0</v>
      </c>
      <c r="T15" s="107">
        <f t="shared" si="1"/>
        <v>0</v>
      </c>
    </row>
    <row r="16" spans="1:30" x14ac:dyDescent="0.3">
      <c r="A16" s="131">
        <f t="shared" si="2"/>
        <v>11</v>
      </c>
      <c r="B16" s="131"/>
      <c r="C16" s="131"/>
      <c r="D16" s="131"/>
      <c r="E16" s="97"/>
      <c r="F16" s="98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101"/>
      <c r="R16" s="101"/>
      <c r="S16" s="101">
        <f t="shared" si="3"/>
        <v>0</v>
      </c>
      <c r="T16" s="107">
        <f t="shared" si="1"/>
        <v>0</v>
      </c>
    </row>
    <row r="17" spans="1:30" x14ac:dyDescent="0.3">
      <c r="A17" s="131">
        <f t="shared" si="2"/>
        <v>12</v>
      </c>
      <c r="B17" s="131"/>
      <c r="C17" s="131"/>
      <c r="D17" s="131"/>
      <c r="E17" s="97"/>
      <c r="F17" s="98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101"/>
      <c r="R17" s="101"/>
      <c r="S17" s="101">
        <f t="shared" si="3"/>
        <v>0</v>
      </c>
      <c r="T17" s="107">
        <f t="shared" si="1"/>
        <v>0</v>
      </c>
    </row>
    <row r="18" spans="1:30" x14ac:dyDescent="0.3">
      <c r="A18" s="131">
        <f t="shared" si="2"/>
        <v>13</v>
      </c>
      <c r="B18" s="131"/>
      <c r="C18" s="131"/>
      <c r="D18" s="131"/>
      <c r="E18" s="97"/>
      <c r="F18" s="98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101"/>
      <c r="R18" s="101"/>
      <c r="S18" s="101">
        <f t="shared" si="3"/>
        <v>0</v>
      </c>
      <c r="T18" s="107">
        <f t="shared" si="1"/>
        <v>0</v>
      </c>
    </row>
    <row r="19" spans="1:30" x14ac:dyDescent="0.3">
      <c r="A19" s="131">
        <f t="shared" si="2"/>
        <v>14</v>
      </c>
      <c r="B19" s="131"/>
      <c r="C19" s="131"/>
      <c r="D19" s="131"/>
      <c r="E19" s="97"/>
      <c r="F19" s="98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101"/>
      <c r="R19" s="101"/>
      <c r="S19" s="101">
        <f t="shared" si="3"/>
        <v>0</v>
      </c>
      <c r="T19" s="107">
        <f t="shared" si="1"/>
        <v>0</v>
      </c>
      <c r="U19" s="117">
        <f>G19-SUM(G20:G23)</f>
        <v>0</v>
      </c>
      <c r="V19" s="117">
        <f t="shared" ref="V19:AD19" si="5">H19-SUM(H20:H23)</f>
        <v>0</v>
      </c>
      <c r="W19" s="117">
        <f t="shared" si="5"/>
        <v>0</v>
      </c>
      <c r="X19" s="117">
        <f t="shared" si="5"/>
        <v>0</v>
      </c>
      <c r="Y19" s="117">
        <f t="shared" si="5"/>
        <v>0</v>
      </c>
      <c r="Z19" s="117">
        <f t="shared" si="5"/>
        <v>0</v>
      </c>
      <c r="AA19" s="117">
        <f t="shared" si="5"/>
        <v>0</v>
      </c>
      <c r="AB19" s="117">
        <f t="shared" si="5"/>
        <v>0</v>
      </c>
      <c r="AC19" s="117">
        <f t="shared" si="5"/>
        <v>0</v>
      </c>
      <c r="AD19" s="117">
        <f t="shared" si="5"/>
        <v>0</v>
      </c>
    </row>
    <row r="20" spans="1:30" x14ac:dyDescent="0.3">
      <c r="A20" s="131">
        <f t="shared" si="2"/>
        <v>15</v>
      </c>
      <c r="B20" s="131"/>
      <c r="C20" s="131"/>
      <c r="D20" s="131"/>
      <c r="E20" s="97"/>
      <c r="F20" s="98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01"/>
      <c r="R20" s="101"/>
      <c r="S20" s="101">
        <f t="shared" si="3"/>
        <v>0</v>
      </c>
      <c r="T20" s="107">
        <f t="shared" si="1"/>
        <v>0</v>
      </c>
    </row>
    <row r="21" spans="1:30" x14ac:dyDescent="0.3">
      <c r="A21" s="131">
        <f t="shared" si="2"/>
        <v>16</v>
      </c>
      <c r="B21" s="131"/>
      <c r="C21" s="131"/>
      <c r="D21" s="131"/>
      <c r="E21" s="97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01"/>
      <c r="R21" s="101"/>
      <c r="S21" s="101">
        <f t="shared" si="3"/>
        <v>0</v>
      </c>
      <c r="T21" s="107">
        <f t="shared" si="1"/>
        <v>0</v>
      </c>
    </row>
    <row r="22" spans="1:30" x14ac:dyDescent="0.3">
      <c r="A22" s="131">
        <f t="shared" si="2"/>
        <v>17</v>
      </c>
      <c r="B22" s="131"/>
      <c r="C22" s="131"/>
      <c r="D22" s="131"/>
      <c r="E22" s="97"/>
      <c r="F22" s="98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1"/>
      <c r="R22" s="101"/>
      <c r="S22" s="101">
        <f t="shared" si="3"/>
        <v>0</v>
      </c>
      <c r="T22" s="107">
        <f t="shared" si="1"/>
        <v>0</v>
      </c>
    </row>
    <row r="23" spans="1:30" x14ac:dyDescent="0.3">
      <c r="A23" s="131">
        <f t="shared" si="2"/>
        <v>18</v>
      </c>
      <c r="B23" s="131"/>
      <c r="C23" s="131"/>
      <c r="D23" s="131"/>
      <c r="E23" s="97"/>
      <c r="F23" s="98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101"/>
      <c r="R23" s="101"/>
      <c r="S23" s="101">
        <f t="shared" si="3"/>
        <v>0</v>
      </c>
      <c r="T23" s="107">
        <f t="shared" si="1"/>
        <v>0</v>
      </c>
    </row>
    <row r="24" spans="1:30" x14ac:dyDescent="0.3">
      <c r="A24" s="131">
        <f t="shared" si="2"/>
        <v>19</v>
      </c>
      <c r="B24" s="131"/>
      <c r="C24" s="131"/>
      <c r="D24" s="131"/>
      <c r="E24" s="97"/>
      <c r="F24" s="98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101"/>
      <c r="R24" s="101"/>
      <c r="S24" s="101">
        <f t="shared" si="3"/>
        <v>0</v>
      </c>
      <c r="T24" s="107">
        <f t="shared" si="1"/>
        <v>0</v>
      </c>
      <c r="U24" s="117">
        <f>G24-SUM(G25:G55)</f>
        <v>0</v>
      </c>
      <c r="V24" s="117">
        <f t="shared" ref="V24:AD24" si="6">H24-SUM(H25:H55)</f>
        <v>0</v>
      </c>
      <c r="W24" s="117">
        <f t="shared" si="6"/>
        <v>0</v>
      </c>
      <c r="X24" s="117">
        <f t="shared" si="6"/>
        <v>0</v>
      </c>
      <c r="Y24" s="117">
        <f t="shared" si="6"/>
        <v>0</v>
      </c>
      <c r="Z24" s="117">
        <f t="shared" si="6"/>
        <v>0</v>
      </c>
      <c r="AA24" s="117">
        <f t="shared" si="6"/>
        <v>0</v>
      </c>
      <c r="AB24" s="117">
        <f t="shared" si="6"/>
        <v>0</v>
      </c>
      <c r="AC24" s="117">
        <f t="shared" si="6"/>
        <v>0</v>
      </c>
      <c r="AD24" s="117">
        <f t="shared" si="6"/>
        <v>0</v>
      </c>
    </row>
    <row r="25" spans="1:30" x14ac:dyDescent="0.3">
      <c r="A25" s="131">
        <f t="shared" si="2"/>
        <v>20</v>
      </c>
      <c r="B25" s="131"/>
      <c r="C25" s="131"/>
      <c r="D25" s="131"/>
      <c r="E25" s="97"/>
      <c r="F25" s="98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101"/>
      <c r="R25" s="101"/>
      <c r="S25" s="101">
        <f t="shared" si="3"/>
        <v>0</v>
      </c>
      <c r="T25" s="107">
        <f t="shared" si="1"/>
        <v>0</v>
      </c>
    </row>
    <row r="26" spans="1:30" x14ac:dyDescent="0.3">
      <c r="A26" s="131">
        <f t="shared" si="2"/>
        <v>21</v>
      </c>
      <c r="B26" s="131"/>
      <c r="C26" s="131"/>
      <c r="D26" s="131"/>
      <c r="E26" s="97"/>
      <c r="F26" s="98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101"/>
      <c r="R26" s="101"/>
      <c r="S26" s="101">
        <f t="shared" si="3"/>
        <v>0</v>
      </c>
      <c r="T26" s="107">
        <f t="shared" si="1"/>
        <v>0</v>
      </c>
    </row>
    <row r="27" spans="1:30" x14ac:dyDescent="0.3">
      <c r="A27" s="131">
        <f t="shared" si="2"/>
        <v>22</v>
      </c>
      <c r="B27" s="131"/>
      <c r="C27" s="131"/>
      <c r="D27" s="131"/>
      <c r="E27" s="97"/>
      <c r="F27" s="98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01"/>
      <c r="R27" s="101"/>
      <c r="S27" s="101">
        <f t="shared" si="3"/>
        <v>0</v>
      </c>
      <c r="T27" s="107">
        <f t="shared" si="1"/>
        <v>0</v>
      </c>
    </row>
    <row r="28" spans="1:30" x14ac:dyDescent="0.3">
      <c r="A28" s="131">
        <f t="shared" si="2"/>
        <v>23</v>
      </c>
      <c r="B28" s="131"/>
      <c r="C28" s="131"/>
      <c r="D28" s="131"/>
      <c r="E28" s="97"/>
      <c r="F28" s="98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101"/>
      <c r="R28" s="101"/>
      <c r="S28" s="101">
        <f t="shared" si="3"/>
        <v>0</v>
      </c>
      <c r="T28" s="107">
        <f t="shared" si="1"/>
        <v>0</v>
      </c>
    </row>
    <row r="29" spans="1:30" x14ac:dyDescent="0.3">
      <c r="A29" s="131">
        <f t="shared" si="2"/>
        <v>24</v>
      </c>
      <c r="B29" s="131"/>
      <c r="C29" s="131"/>
      <c r="D29" s="131"/>
      <c r="E29" s="97"/>
      <c r="F29" s="98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1"/>
      <c r="R29" s="101"/>
      <c r="S29" s="101">
        <f t="shared" si="3"/>
        <v>0</v>
      </c>
      <c r="T29" s="107">
        <f t="shared" si="1"/>
        <v>0</v>
      </c>
    </row>
    <row r="30" spans="1:30" x14ac:dyDescent="0.3">
      <c r="A30" s="131">
        <f t="shared" si="2"/>
        <v>25</v>
      </c>
      <c r="B30" s="131"/>
      <c r="C30" s="131"/>
      <c r="D30" s="131"/>
      <c r="E30" s="97"/>
      <c r="F30" s="98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101"/>
      <c r="R30" s="101"/>
      <c r="S30" s="101">
        <f t="shared" si="3"/>
        <v>0</v>
      </c>
      <c r="T30" s="107">
        <f t="shared" si="1"/>
        <v>0</v>
      </c>
    </row>
    <row r="31" spans="1:30" x14ac:dyDescent="0.3">
      <c r="A31" s="131">
        <f t="shared" si="2"/>
        <v>26</v>
      </c>
      <c r="B31" s="131"/>
      <c r="C31" s="131"/>
      <c r="D31" s="131"/>
      <c r="E31" s="97"/>
      <c r="F31" s="98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101"/>
      <c r="R31" s="101"/>
      <c r="S31" s="101">
        <f t="shared" si="3"/>
        <v>0</v>
      </c>
      <c r="T31" s="107">
        <f t="shared" si="1"/>
        <v>0</v>
      </c>
    </row>
    <row r="32" spans="1:30" x14ac:dyDescent="0.3">
      <c r="A32" s="131">
        <f t="shared" si="2"/>
        <v>27</v>
      </c>
      <c r="B32" s="131"/>
      <c r="C32" s="131"/>
      <c r="D32" s="131"/>
      <c r="E32" s="97"/>
      <c r="F32" s="98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101"/>
      <c r="R32" s="101"/>
      <c r="S32" s="101">
        <f t="shared" si="3"/>
        <v>0</v>
      </c>
      <c r="T32" s="107">
        <f t="shared" si="1"/>
        <v>0</v>
      </c>
    </row>
    <row r="33" spans="1:20" x14ac:dyDescent="0.3">
      <c r="A33" s="131">
        <f t="shared" si="2"/>
        <v>28</v>
      </c>
      <c r="B33" s="131"/>
      <c r="C33" s="131"/>
      <c r="D33" s="131"/>
      <c r="E33" s="97"/>
      <c r="F33" s="98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101"/>
      <c r="R33" s="101"/>
      <c r="S33" s="101">
        <f t="shared" si="3"/>
        <v>0</v>
      </c>
      <c r="T33" s="107">
        <f t="shared" si="1"/>
        <v>0</v>
      </c>
    </row>
    <row r="34" spans="1:20" x14ac:dyDescent="0.3">
      <c r="A34" s="131">
        <f t="shared" si="2"/>
        <v>29</v>
      </c>
      <c r="B34" s="131"/>
      <c r="C34" s="131"/>
      <c r="D34" s="131"/>
      <c r="E34" s="97"/>
      <c r="F34" s="98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101"/>
      <c r="R34" s="101"/>
      <c r="S34" s="101">
        <f t="shared" si="3"/>
        <v>0</v>
      </c>
      <c r="T34" s="107">
        <f t="shared" si="1"/>
        <v>0</v>
      </c>
    </row>
    <row r="35" spans="1:20" x14ac:dyDescent="0.3">
      <c r="A35" s="131">
        <f t="shared" si="2"/>
        <v>30</v>
      </c>
      <c r="B35" s="131"/>
      <c r="C35" s="131"/>
      <c r="D35" s="131"/>
      <c r="E35" s="97"/>
      <c r="F35" s="98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1"/>
      <c r="R35" s="101"/>
      <c r="S35" s="101">
        <f t="shared" si="3"/>
        <v>0</v>
      </c>
      <c r="T35" s="107">
        <f t="shared" si="1"/>
        <v>0</v>
      </c>
    </row>
    <row r="36" spans="1:20" x14ac:dyDescent="0.3">
      <c r="A36" s="131">
        <f t="shared" si="2"/>
        <v>31</v>
      </c>
      <c r="B36" s="131"/>
      <c r="C36" s="131"/>
      <c r="D36" s="131"/>
      <c r="E36" s="97"/>
      <c r="F36" s="98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101"/>
      <c r="R36" s="101"/>
      <c r="S36" s="101">
        <f t="shared" si="3"/>
        <v>0</v>
      </c>
      <c r="T36" s="107">
        <f t="shared" si="1"/>
        <v>0</v>
      </c>
    </row>
    <row r="37" spans="1:20" x14ac:dyDescent="0.3">
      <c r="A37" s="131">
        <f t="shared" si="2"/>
        <v>32</v>
      </c>
      <c r="B37" s="131"/>
      <c r="C37" s="131"/>
      <c r="D37" s="131"/>
      <c r="E37" s="97"/>
      <c r="F37" s="98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101"/>
      <c r="R37" s="101"/>
      <c r="S37" s="101">
        <f t="shared" si="3"/>
        <v>0</v>
      </c>
      <c r="T37" s="107">
        <f t="shared" si="1"/>
        <v>0</v>
      </c>
    </row>
    <row r="38" spans="1:20" x14ac:dyDescent="0.3">
      <c r="A38" s="131">
        <f t="shared" si="2"/>
        <v>33</v>
      </c>
      <c r="B38" s="131"/>
      <c r="C38" s="131"/>
      <c r="D38" s="131"/>
      <c r="E38" s="97"/>
      <c r="F38" s="98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1"/>
      <c r="R38" s="101"/>
      <c r="S38" s="101">
        <f t="shared" si="3"/>
        <v>0</v>
      </c>
      <c r="T38" s="107">
        <f t="shared" si="1"/>
        <v>0</v>
      </c>
    </row>
    <row r="39" spans="1:20" x14ac:dyDescent="0.3">
      <c r="A39" s="131">
        <f t="shared" si="2"/>
        <v>34</v>
      </c>
      <c r="B39" s="131"/>
      <c r="C39" s="131"/>
      <c r="D39" s="131"/>
      <c r="E39" s="97"/>
      <c r="F39" s="98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101"/>
      <c r="R39" s="101"/>
      <c r="S39" s="101">
        <f t="shared" si="3"/>
        <v>0</v>
      </c>
      <c r="T39" s="107">
        <f t="shared" si="1"/>
        <v>0</v>
      </c>
    </row>
    <row r="40" spans="1:20" x14ac:dyDescent="0.3">
      <c r="A40" s="131">
        <f t="shared" si="2"/>
        <v>35</v>
      </c>
      <c r="B40" s="131"/>
      <c r="C40" s="131"/>
      <c r="D40" s="131"/>
      <c r="E40" s="97"/>
      <c r="F40" s="98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101"/>
      <c r="R40" s="101"/>
      <c r="S40" s="101">
        <f t="shared" si="3"/>
        <v>0</v>
      </c>
      <c r="T40" s="107">
        <f t="shared" si="1"/>
        <v>0</v>
      </c>
    </row>
    <row r="41" spans="1:20" x14ac:dyDescent="0.3">
      <c r="A41" s="131">
        <f t="shared" si="2"/>
        <v>36</v>
      </c>
      <c r="B41" s="131"/>
      <c r="C41" s="131"/>
      <c r="D41" s="131"/>
      <c r="E41" s="97"/>
      <c r="F41" s="98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01"/>
      <c r="R41" s="101"/>
      <c r="S41" s="101">
        <f t="shared" si="3"/>
        <v>0</v>
      </c>
      <c r="T41" s="107">
        <f t="shared" si="1"/>
        <v>0</v>
      </c>
    </row>
    <row r="42" spans="1:20" x14ac:dyDescent="0.3">
      <c r="A42" s="131">
        <f t="shared" si="2"/>
        <v>37</v>
      </c>
      <c r="B42" s="131"/>
      <c r="C42" s="131"/>
      <c r="D42" s="131"/>
      <c r="E42" s="97"/>
      <c r="F42" s="98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101"/>
      <c r="R42" s="101"/>
      <c r="S42" s="101">
        <f t="shared" si="3"/>
        <v>0</v>
      </c>
      <c r="T42" s="107">
        <f t="shared" si="1"/>
        <v>0</v>
      </c>
    </row>
    <row r="43" spans="1:20" x14ac:dyDescent="0.3">
      <c r="A43" s="131">
        <f t="shared" si="2"/>
        <v>38</v>
      </c>
      <c r="B43" s="131"/>
      <c r="C43" s="131"/>
      <c r="D43" s="131"/>
      <c r="E43" s="97"/>
      <c r="F43" s="98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101"/>
      <c r="R43" s="101"/>
      <c r="S43" s="101">
        <f t="shared" si="3"/>
        <v>0</v>
      </c>
      <c r="T43" s="107">
        <f t="shared" si="1"/>
        <v>0</v>
      </c>
    </row>
    <row r="44" spans="1:20" x14ac:dyDescent="0.3">
      <c r="A44" s="131">
        <f t="shared" si="2"/>
        <v>39</v>
      </c>
      <c r="B44" s="131"/>
      <c r="C44" s="131"/>
      <c r="D44" s="131"/>
      <c r="E44" s="97"/>
      <c r="F44" s="98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101"/>
      <c r="R44" s="101"/>
      <c r="S44" s="101">
        <f t="shared" si="3"/>
        <v>0</v>
      </c>
      <c r="T44" s="107">
        <f t="shared" si="1"/>
        <v>0</v>
      </c>
    </row>
    <row r="45" spans="1:20" x14ac:dyDescent="0.3">
      <c r="A45" s="131">
        <f t="shared" si="2"/>
        <v>40</v>
      </c>
      <c r="B45" s="131"/>
      <c r="C45" s="131"/>
      <c r="D45" s="131"/>
      <c r="E45" s="97"/>
      <c r="F45" s="98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101"/>
      <c r="R45" s="101"/>
      <c r="S45" s="101">
        <f t="shared" si="3"/>
        <v>0</v>
      </c>
      <c r="T45" s="107">
        <f t="shared" si="1"/>
        <v>0</v>
      </c>
    </row>
    <row r="46" spans="1:20" x14ac:dyDescent="0.3">
      <c r="A46" s="131">
        <f t="shared" si="2"/>
        <v>41</v>
      </c>
      <c r="B46" s="131"/>
      <c r="C46" s="131"/>
      <c r="D46" s="131"/>
      <c r="E46" s="97"/>
      <c r="F46" s="98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101"/>
      <c r="R46" s="101"/>
      <c r="S46" s="101">
        <f t="shared" si="3"/>
        <v>0</v>
      </c>
      <c r="T46" s="107">
        <f t="shared" si="1"/>
        <v>0</v>
      </c>
    </row>
    <row r="47" spans="1:20" x14ac:dyDescent="0.3">
      <c r="A47" s="131">
        <f t="shared" si="2"/>
        <v>42</v>
      </c>
      <c r="B47" s="131"/>
      <c r="C47" s="131"/>
      <c r="D47" s="131"/>
      <c r="E47" s="97"/>
      <c r="F47" s="98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101"/>
      <c r="R47" s="101"/>
      <c r="S47" s="101">
        <f t="shared" si="3"/>
        <v>0</v>
      </c>
      <c r="T47" s="107">
        <f t="shared" si="1"/>
        <v>0</v>
      </c>
    </row>
    <row r="48" spans="1:20" x14ac:dyDescent="0.3">
      <c r="A48" s="131">
        <f t="shared" si="2"/>
        <v>43</v>
      </c>
      <c r="B48" s="131"/>
      <c r="C48" s="131"/>
      <c r="D48" s="131"/>
      <c r="E48" s="97"/>
      <c r="F48" s="98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101"/>
      <c r="R48" s="101"/>
      <c r="S48" s="101">
        <f t="shared" si="3"/>
        <v>0</v>
      </c>
      <c r="T48" s="107">
        <f t="shared" si="1"/>
        <v>0</v>
      </c>
    </row>
    <row r="49" spans="1:30" x14ac:dyDescent="0.3">
      <c r="A49" s="131">
        <f t="shared" si="2"/>
        <v>44</v>
      </c>
      <c r="B49" s="131"/>
      <c r="C49" s="131"/>
      <c r="D49" s="131"/>
      <c r="E49" s="97"/>
      <c r="F49" s="98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101"/>
      <c r="R49" s="101"/>
      <c r="S49" s="101">
        <f t="shared" si="3"/>
        <v>0</v>
      </c>
      <c r="T49" s="107">
        <f t="shared" si="1"/>
        <v>0</v>
      </c>
    </row>
    <row r="50" spans="1:30" x14ac:dyDescent="0.3">
      <c r="A50" s="131">
        <f t="shared" si="2"/>
        <v>45</v>
      </c>
      <c r="B50" s="131"/>
      <c r="C50" s="131"/>
      <c r="D50" s="131"/>
      <c r="E50" s="97"/>
      <c r="F50" s="98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101"/>
      <c r="R50" s="101"/>
      <c r="S50" s="101">
        <f t="shared" si="3"/>
        <v>0</v>
      </c>
      <c r="T50" s="107">
        <f t="shared" si="1"/>
        <v>0</v>
      </c>
    </row>
    <row r="51" spans="1:30" x14ac:dyDescent="0.3">
      <c r="A51" s="131">
        <f t="shared" si="2"/>
        <v>46</v>
      </c>
      <c r="B51" s="131"/>
      <c r="C51" s="131"/>
      <c r="D51" s="131"/>
      <c r="E51" s="97"/>
      <c r="F51" s="98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101"/>
      <c r="R51" s="101"/>
      <c r="S51" s="101">
        <f t="shared" si="3"/>
        <v>0</v>
      </c>
      <c r="T51" s="107">
        <f t="shared" si="1"/>
        <v>0</v>
      </c>
    </row>
    <row r="52" spans="1:30" x14ac:dyDescent="0.3">
      <c r="A52" s="131">
        <f t="shared" si="2"/>
        <v>47</v>
      </c>
      <c r="B52" s="131"/>
      <c r="C52" s="131"/>
      <c r="D52" s="131"/>
      <c r="E52" s="97"/>
      <c r="F52" s="98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101"/>
      <c r="R52" s="101"/>
      <c r="S52" s="101">
        <f t="shared" si="3"/>
        <v>0</v>
      </c>
      <c r="T52" s="107">
        <f t="shared" si="1"/>
        <v>0</v>
      </c>
    </row>
    <row r="53" spans="1:30" x14ac:dyDescent="0.3">
      <c r="A53" s="131">
        <f t="shared" si="2"/>
        <v>48</v>
      </c>
      <c r="B53" s="131"/>
      <c r="C53" s="131"/>
      <c r="D53" s="131"/>
      <c r="E53" s="97"/>
      <c r="F53" s="98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101"/>
      <c r="R53" s="101"/>
      <c r="S53" s="101">
        <f t="shared" si="3"/>
        <v>0</v>
      </c>
      <c r="T53" s="107">
        <f t="shared" si="1"/>
        <v>0</v>
      </c>
    </row>
    <row r="54" spans="1:30" x14ac:dyDescent="0.3">
      <c r="A54" s="131">
        <f t="shared" si="2"/>
        <v>49</v>
      </c>
      <c r="B54" s="131"/>
      <c r="C54" s="131"/>
      <c r="D54" s="131"/>
      <c r="E54" s="97"/>
      <c r="F54" s="98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1"/>
      <c r="R54" s="101"/>
      <c r="S54" s="101">
        <f t="shared" si="3"/>
        <v>0</v>
      </c>
      <c r="T54" s="107">
        <f t="shared" si="1"/>
        <v>0</v>
      </c>
    </row>
    <row r="55" spans="1:30" x14ac:dyDescent="0.3">
      <c r="A55" s="131">
        <f>A54+1</f>
        <v>50</v>
      </c>
      <c r="B55" s="131"/>
      <c r="C55" s="131"/>
      <c r="D55" s="131"/>
      <c r="E55" s="97"/>
      <c r="F55" s="98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101"/>
      <c r="R55" s="101"/>
      <c r="S55" s="101">
        <f t="shared" si="3"/>
        <v>0</v>
      </c>
      <c r="T55" s="107">
        <f t="shared" si="1"/>
        <v>0</v>
      </c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</row>
    <row r="56" spans="1:30" x14ac:dyDescent="0.3">
      <c r="A56" s="131">
        <f>A55+1</f>
        <v>51</v>
      </c>
      <c r="B56" s="131"/>
      <c r="C56" s="131"/>
      <c r="D56" s="131"/>
      <c r="E56" s="97"/>
      <c r="F56" s="98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101"/>
      <c r="R56" s="101"/>
      <c r="S56" s="101">
        <f t="shared" si="3"/>
        <v>0</v>
      </c>
      <c r="T56" s="107">
        <f t="shared" ref="T56:T114" si="7">SUM(G56:S56)</f>
        <v>0</v>
      </c>
      <c r="U56" s="117">
        <f>G56-SUM(G57:G59)</f>
        <v>0</v>
      </c>
      <c r="V56" s="117">
        <f t="shared" ref="V56:AD56" si="8">H56-SUM(H57:H59)</f>
        <v>0</v>
      </c>
      <c r="W56" s="117">
        <f t="shared" si="8"/>
        <v>0</v>
      </c>
      <c r="X56" s="117">
        <f t="shared" si="8"/>
        <v>0</v>
      </c>
      <c r="Y56" s="117">
        <f t="shared" si="8"/>
        <v>0</v>
      </c>
      <c r="Z56" s="117">
        <f t="shared" si="8"/>
        <v>0</v>
      </c>
      <c r="AA56" s="117">
        <f t="shared" si="8"/>
        <v>0</v>
      </c>
      <c r="AB56" s="117">
        <f t="shared" si="8"/>
        <v>0</v>
      </c>
      <c r="AC56" s="117">
        <f t="shared" si="8"/>
        <v>0</v>
      </c>
      <c r="AD56" s="117">
        <f t="shared" si="8"/>
        <v>0</v>
      </c>
    </row>
    <row r="57" spans="1:30" x14ac:dyDescent="0.3">
      <c r="A57" s="131">
        <f t="shared" ref="A57:A120" si="9">A56+1</f>
        <v>52</v>
      </c>
      <c r="B57" s="131"/>
      <c r="C57" s="131"/>
      <c r="D57" s="131"/>
      <c r="E57" s="97"/>
      <c r="F57" s="98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101"/>
      <c r="R57" s="101"/>
      <c r="S57" s="101">
        <f t="shared" si="3"/>
        <v>0</v>
      </c>
      <c r="T57" s="107">
        <f t="shared" si="7"/>
        <v>0</v>
      </c>
    </row>
    <row r="58" spans="1:30" x14ac:dyDescent="0.3">
      <c r="A58" s="131">
        <f t="shared" si="9"/>
        <v>53</v>
      </c>
      <c r="B58" s="131"/>
      <c r="C58" s="131"/>
      <c r="D58" s="131"/>
      <c r="E58" s="97"/>
      <c r="F58" s="98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101"/>
      <c r="R58" s="101"/>
      <c r="S58" s="101">
        <f t="shared" si="3"/>
        <v>0</v>
      </c>
      <c r="T58" s="107">
        <f t="shared" si="7"/>
        <v>0</v>
      </c>
    </row>
    <row r="59" spans="1:30" x14ac:dyDescent="0.3">
      <c r="A59" s="131">
        <f t="shared" si="9"/>
        <v>54</v>
      </c>
      <c r="B59" s="131"/>
      <c r="C59" s="131"/>
      <c r="D59" s="131"/>
      <c r="E59" s="97"/>
      <c r="F59" s="98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101"/>
      <c r="R59" s="101"/>
      <c r="S59" s="101">
        <f t="shared" si="3"/>
        <v>0</v>
      </c>
      <c r="T59" s="107">
        <f t="shared" si="7"/>
        <v>0</v>
      </c>
    </row>
    <row r="60" spans="1:30" x14ac:dyDescent="0.3">
      <c r="A60" s="131">
        <f t="shared" si="9"/>
        <v>55</v>
      </c>
      <c r="B60" s="131"/>
      <c r="C60" s="131"/>
      <c r="D60" s="131"/>
      <c r="E60" s="97"/>
      <c r="F60" s="98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101"/>
      <c r="R60" s="101"/>
      <c r="S60" s="101">
        <f t="shared" si="3"/>
        <v>0</v>
      </c>
      <c r="T60" s="107">
        <f t="shared" si="7"/>
        <v>0</v>
      </c>
      <c r="U60" s="117">
        <f>G60-SUM(G61:G64)</f>
        <v>0</v>
      </c>
      <c r="V60" s="117">
        <f t="shared" ref="V60:AD60" si="10">H60-SUM(H61:H64)</f>
        <v>0</v>
      </c>
      <c r="W60" s="117">
        <f t="shared" si="10"/>
        <v>0</v>
      </c>
      <c r="X60" s="117">
        <f t="shared" si="10"/>
        <v>0</v>
      </c>
      <c r="Y60" s="117">
        <f t="shared" si="10"/>
        <v>0</v>
      </c>
      <c r="Z60" s="117">
        <f t="shared" si="10"/>
        <v>0</v>
      </c>
      <c r="AA60" s="117">
        <f t="shared" si="10"/>
        <v>0</v>
      </c>
      <c r="AB60" s="117">
        <f t="shared" si="10"/>
        <v>0</v>
      </c>
      <c r="AC60" s="117">
        <f t="shared" si="10"/>
        <v>0</v>
      </c>
      <c r="AD60" s="117">
        <f t="shared" si="10"/>
        <v>0</v>
      </c>
    </row>
    <row r="61" spans="1:30" x14ac:dyDescent="0.3">
      <c r="A61" s="131">
        <f t="shared" si="9"/>
        <v>56</v>
      </c>
      <c r="B61" s="131"/>
      <c r="C61" s="131"/>
      <c r="D61" s="131"/>
      <c r="E61" s="97"/>
      <c r="F61" s="98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101"/>
      <c r="R61" s="101"/>
      <c r="S61" s="101">
        <f t="shared" si="3"/>
        <v>0</v>
      </c>
      <c r="T61" s="107">
        <f t="shared" si="7"/>
        <v>0</v>
      </c>
    </row>
    <row r="62" spans="1:30" x14ac:dyDescent="0.3">
      <c r="A62" s="131">
        <f t="shared" si="9"/>
        <v>57</v>
      </c>
      <c r="B62" s="131"/>
      <c r="C62" s="131"/>
      <c r="D62" s="131"/>
      <c r="E62" s="97"/>
      <c r="F62" s="98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101"/>
      <c r="R62" s="101"/>
      <c r="S62" s="101">
        <f t="shared" si="3"/>
        <v>0</v>
      </c>
      <c r="T62" s="107">
        <f t="shared" si="7"/>
        <v>0</v>
      </c>
    </row>
    <row r="63" spans="1:30" x14ac:dyDescent="0.3">
      <c r="A63" s="131">
        <f t="shared" si="9"/>
        <v>58</v>
      </c>
      <c r="B63" s="131"/>
      <c r="C63" s="131"/>
      <c r="D63" s="131"/>
      <c r="E63" s="97"/>
      <c r="F63" s="98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101"/>
      <c r="R63" s="101"/>
      <c r="S63" s="101">
        <f t="shared" si="3"/>
        <v>0</v>
      </c>
      <c r="T63" s="107">
        <f t="shared" si="7"/>
        <v>0</v>
      </c>
    </row>
    <row r="64" spans="1:30" x14ac:dyDescent="0.3">
      <c r="A64" s="131">
        <f t="shared" si="9"/>
        <v>59</v>
      </c>
      <c r="B64" s="131"/>
      <c r="C64" s="131"/>
      <c r="D64" s="131"/>
      <c r="E64" s="97"/>
      <c r="F64" s="98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101"/>
      <c r="R64" s="101"/>
      <c r="S64" s="101">
        <f t="shared" si="3"/>
        <v>0</v>
      </c>
      <c r="T64" s="107">
        <f t="shared" si="7"/>
        <v>0</v>
      </c>
    </row>
    <row r="65" spans="1:30" x14ac:dyDescent="0.3">
      <c r="A65" s="131">
        <f t="shared" si="9"/>
        <v>60</v>
      </c>
      <c r="B65" s="131"/>
      <c r="C65" s="131"/>
      <c r="D65" s="131"/>
      <c r="E65" s="97"/>
      <c r="F65" s="98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101"/>
      <c r="R65" s="101"/>
      <c r="S65" s="101">
        <f t="shared" si="3"/>
        <v>0</v>
      </c>
      <c r="T65" s="107">
        <f t="shared" si="7"/>
        <v>0</v>
      </c>
      <c r="U65" s="117">
        <f>G65-SUM(G66:G68)</f>
        <v>0</v>
      </c>
      <c r="V65" s="117">
        <f t="shared" ref="V65:AD65" si="11">H65-SUM(H66:H68)</f>
        <v>0</v>
      </c>
      <c r="W65" s="117">
        <f t="shared" si="11"/>
        <v>0</v>
      </c>
      <c r="X65" s="117">
        <f t="shared" si="11"/>
        <v>0</v>
      </c>
      <c r="Y65" s="117">
        <f t="shared" si="11"/>
        <v>0</v>
      </c>
      <c r="Z65" s="117">
        <f t="shared" si="11"/>
        <v>0</v>
      </c>
      <c r="AA65" s="117">
        <f t="shared" si="11"/>
        <v>0</v>
      </c>
      <c r="AB65" s="117">
        <f t="shared" si="11"/>
        <v>0</v>
      </c>
      <c r="AC65" s="117">
        <f t="shared" si="11"/>
        <v>0</v>
      </c>
      <c r="AD65" s="117">
        <f t="shared" si="11"/>
        <v>0</v>
      </c>
    </row>
    <row r="66" spans="1:30" x14ac:dyDescent="0.3">
      <c r="A66" s="131">
        <f t="shared" si="9"/>
        <v>61</v>
      </c>
      <c r="B66" s="131"/>
      <c r="C66" s="131"/>
      <c r="D66" s="131"/>
      <c r="E66" s="97"/>
      <c r="F66" s="98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101"/>
      <c r="R66" s="101"/>
      <c r="S66" s="101">
        <f t="shared" si="3"/>
        <v>0</v>
      </c>
      <c r="T66" s="107">
        <f t="shared" si="7"/>
        <v>0</v>
      </c>
    </row>
    <row r="67" spans="1:30" x14ac:dyDescent="0.3">
      <c r="A67" s="131">
        <f t="shared" si="9"/>
        <v>62</v>
      </c>
      <c r="B67" s="131"/>
      <c r="C67" s="131"/>
      <c r="D67" s="131"/>
      <c r="E67" s="97"/>
      <c r="F67" s="98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101"/>
      <c r="R67" s="101"/>
      <c r="S67" s="101">
        <f t="shared" si="3"/>
        <v>0</v>
      </c>
      <c r="T67" s="107">
        <f t="shared" si="7"/>
        <v>0</v>
      </c>
    </row>
    <row r="68" spans="1:30" x14ac:dyDescent="0.3">
      <c r="A68" s="131">
        <f t="shared" si="9"/>
        <v>63</v>
      </c>
      <c r="B68" s="131"/>
      <c r="C68" s="131"/>
      <c r="D68" s="131"/>
      <c r="E68" s="97"/>
      <c r="F68" s="98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101"/>
      <c r="R68" s="101"/>
      <c r="S68" s="101">
        <f t="shared" si="3"/>
        <v>0</v>
      </c>
      <c r="T68" s="107">
        <f t="shared" si="7"/>
        <v>0</v>
      </c>
    </row>
    <row r="69" spans="1:30" x14ac:dyDescent="0.3">
      <c r="A69" s="131">
        <f t="shared" si="9"/>
        <v>64</v>
      </c>
      <c r="B69" s="131"/>
      <c r="C69" s="131"/>
      <c r="D69" s="131"/>
      <c r="E69" s="97"/>
      <c r="F69" s="98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101"/>
      <c r="R69" s="101"/>
      <c r="S69" s="101">
        <f t="shared" si="3"/>
        <v>0</v>
      </c>
      <c r="T69" s="107">
        <f t="shared" si="7"/>
        <v>0</v>
      </c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</row>
    <row r="70" spans="1:30" x14ac:dyDescent="0.3">
      <c r="A70" s="131">
        <f t="shared" si="9"/>
        <v>65</v>
      </c>
      <c r="B70" s="131"/>
      <c r="C70" s="131"/>
      <c r="D70" s="131"/>
      <c r="E70" s="97"/>
      <c r="F70" s="98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101"/>
      <c r="R70" s="101"/>
      <c r="S70" s="101">
        <f t="shared" si="3"/>
        <v>0</v>
      </c>
      <c r="T70" s="107">
        <f t="shared" si="7"/>
        <v>0</v>
      </c>
      <c r="U70" s="117">
        <f>G70-SUM(G71:G80)</f>
        <v>0</v>
      </c>
      <c r="V70" s="117">
        <f t="shared" ref="V70:AD70" si="12">H70-SUM(H71:H80)</f>
        <v>0</v>
      </c>
      <c r="W70" s="117">
        <f t="shared" si="12"/>
        <v>0</v>
      </c>
      <c r="X70" s="117">
        <f t="shared" si="12"/>
        <v>0</v>
      </c>
      <c r="Y70" s="117">
        <f t="shared" si="12"/>
        <v>0</v>
      </c>
      <c r="Z70" s="117">
        <f t="shared" si="12"/>
        <v>0</v>
      </c>
      <c r="AA70" s="117">
        <f t="shared" si="12"/>
        <v>0</v>
      </c>
      <c r="AB70" s="117">
        <f t="shared" si="12"/>
        <v>0</v>
      </c>
      <c r="AC70" s="117">
        <f t="shared" si="12"/>
        <v>0</v>
      </c>
      <c r="AD70" s="117">
        <f t="shared" si="12"/>
        <v>0</v>
      </c>
    </row>
    <row r="71" spans="1:30" x14ac:dyDescent="0.3">
      <c r="A71" s="131">
        <f t="shared" si="9"/>
        <v>66</v>
      </c>
      <c r="B71" s="131"/>
      <c r="C71" s="131"/>
      <c r="D71" s="131"/>
      <c r="E71" s="97"/>
      <c r="F71" s="98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101"/>
      <c r="R71" s="101"/>
      <c r="S71" s="101">
        <f t="shared" si="3"/>
        <v>0</v>
      </c>
      <c r="T71" s="107">
        <f t="shared" si="7"/>
        <v>0</v>
      </c>
    </row>
    <row r="72" spans="1:30" x14ac:dyDescent="0.3">
      <c r="A72" s="131">
        <f t="shared" si="9"/>
        <v>67</v>
      </c>
      <c r="B72" s="131"/>
      <c r="C72" s="131"/>
      <c r="D72" s="131"/>
      <c r="E72" s="97"/>
      <c r="F72" s="98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101"/>
      <c r="R72" s="101"/>
      <c r="S72" s="101">
        <f t="shared" ref="S72:S135" si="13">IF(L72=0,,P72/L72%)</f>
        <v>0</v>
      </c>
      <c r="T72" s="107">
        <f t="shared" si="7"/>
        <v>0</v>
      </c>
    </row>
    <row r="73" spans="1:30" x14ac:dyDescent="0.3">
      <c r="A73" s="131">
        <f t="shared" si="9"/>
        <v>68</v>
      </c>
      <c r="B73" s="131"/>
      <c r="C73" s="131"/>
      <c r="D73" s="131"/>
      <c r="E73" s="97"/>
      <c r="F73" s="98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101"/>
      <c r="R73" s="101"/>
      <c r="S73" s="101">
        <f t="shared" si="13"/>
        <v>0</v>
      </c>
      <c r="T73" s="107">
        <f t="shared" si="7"/>
        <v>0</v>
      </c>
    </row>
    <row r="74" spans="1:30" x14ac:dyDescent="0.3">
      <c r="A74" s="131">
        <f t="shared" si="9"/>
        <v>69</v>
      </c>
      <c r="B74" s="131"/>
      <c r="C74" s="131"/>
      <c r="D74" s="131"/>
      <c r="E74" s="97"/>
      <c r="F74" s="98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101"/>
      <c r="R74" s="101"/>
      <c r="S74" s="101">
        <f t="shared" si="13"/>
        <v>0</v>
      </c>
      <c r="T74" s="107">
        <f t="shared" si="7"/>
        <v>0</v>
      </c>
    </row>
    <row r="75" spans="1:30" x14ac:dyDescent="0.3">
      <c r="A75" s="131">
        <f t="shared" si="9"/>
        <v>70</v>
      </c>
      <c r="B75" s="131"/>
      <c r="C75" s="131"/>
      <c r="D75" s="131"/>
      <c r="E75" s="97"/>
      <c r="F75" s="98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101"/>
      <c r="R75" s="101"/>
      <c r="S75" s="101">
        <f t="shared" si="13"/>
        <v>0</v>
      </c>
      <c r="T75" s="107">
        <f t="shared" si="7"/>
        <v>0</v>
      </c>
    </row>
    <row r="76" spans="1:30" x14ac:dyDescent="0.3">
      <c r="A76" s="131">
        <f t="shared" si="9"/>
        <v>71</v>
      </c>
      <c r="B76" s="131"/>
      <c r="C76" s="131"/>
      <c r="D76" s="131"/>
      <c r="E76" s="97"/>
      <c r="F76" s="98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101"/>
      <c r="R76" s="101"/>
      <c r="S76" s="101">
        <f t="shared" si="13"/>
        <v>0</v>
      </c>
      <c r="T76" s="107">
        <f t="shared" si="7"/>
        <v>0</v>
      </c>
    </row>
    <row r="77" spans="1:30" x14ac:dyDescent="0.3">
      <c r="A77" s="131">
        <f t="shared" si="9"/>
        <v>72</v>
      </c>
      <c r="B77" s="131"/>
      <c r="C77" s="131"/>
      <c r="D77" s="131"/>
      <c r="E77" s="97"/>
      <c r="F77" s="98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101"/>
      <c r="R77" s="101"/>
      <c r="S77" s="101">
        <f t="shared" si="13"/>
        <v>0</v>
      </c>
      <c r="T77" s="107">
        <f t="shared" si="7"/>
        <v>0</v>
      </c>
    </row>
    <row r="78" spans="1:30" x14ac:dyDescent="0.3">
      <c r="A78" s="131">
        <f t="shared" si="9"/>
        <v>73</v>
      </c>
      <c r="B78" s="131"/>
      <c r="C78" s="131"/>
      <c r="D78" s="131"/>
      <c r="E78" s="97"/>
      <c r="F78" s="98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101"/>
      <c r="R78" s="101"/>
      <c r="S78" s="101">
        <f t="shared" si="13"/>
        <v>0</v>
      </c>
      <c r="T78" s="107">
        <f t="shared" si="7"/>
        <v>0</v>
      </c>
    </row>
    <row r="79" spans="1:30" x14ac:dyDescent="0.3">
      <c r="A79" s="131">
        <f t="shared" si="9"/>
        <v>74</v>
      </c>
      <c r="B79" s="131"/>
      <c r="C79" s="131"/>
      <c r="D79" s="131"/>
      <c r="E79" s="97"/>
      <c r="F79" s="98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101"/>
      <c r="R79" s="101"/>
      <c r="S79" s="101">
        <f t="shared" si="13"/>
        <v>0</v>
      </c>
      <c r="T79" s="107">
        <f t="shared" si="7"/>
        <v>0</v>
      </c>
    </row>
    <row r="80" spans="1:30" x14ac:dyDescent="0.3">
      <c r="A80" s="131">
        <f t="shared" si="9"/>
        <v>75</v>
      </c>
      <c r="B80" s="131"/>
      <c r="C80" s="131"/>
      <c r="D80" s="131"/>
      <c r="E80" s="97"/>
      <c r="F80" s="98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101"/>
      <c r="R80" s="101"/>
      <c r="S80" s="101">
        <f t="shared" si="13"/>
        <v>0</v>
      </c>
      <c r="T80" s="107">
        <f t="shared" si="7"/>
        <v>0</v>
      </c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</row>
    <row r="81" spans="1:30" x14ac:dyDescent="0.3">
      <c r="A81" s="131">
        <f t="shared" si="9"/>
        <v>76</v>
      </c>
      <c r="B81" s="131"/>
      <c r="C81" s="131"/>
      <c r="D81" s="131"/>
      <c r="E81" s="97"/>
      <c r="F81" s="98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101"/>
      <c r="R81" s="101"/>
      <c r="S81" s="101">
        <f t="shared" si="13"/>
        <v>0</v>
      </c>
      <c r="T81" s="107">
        <f t="shared" si="7"/>
        <v>0</v>
      </c>
      <c r="U81" s="117">
        <f>G81-SUM(G82:G86)</f>
        <v>0</v>
      </c>
      <c r="V81" s="117">
        <f t="shared" ref="V81:AD81" si="14">H81-SUM(H82:H86)</f>
        <v>0</v>
      </c>
      <c r="W81" s="117">
        <f t="shared" si="14"/>
        <v>0</v>
      </c>
      <c r="X81" s="117">
        <f t="shared" si="14"/>
        <v>0</v>
      </c>
      <c r="Y81" s="117">
        <f t="shared" si="14"/>
        <v>0</v>
      </c>
      <c r="Z81" s="117">
        <f t="shared" si="14"/>
        <v>0</v>
      </c>
      <c r="AA81" s="117">
        <f t="shared" si="14"/>
        <v>0</v>
      </c>
      <c r="AB81" s="117">
        <f t="shared" si="14"/>
        <v>0</v>
      </c>
      <c r="AC81" s="117">
        <f t="shared" si="14"/>
        <v>0</v>
      </c>
      <c r="AD81" s="117">
        <f t="shared" si="14"/>
        <v>0</v>
      </c>
    </row>
    <row r="82" spans="1:30" x14ac:dyDescent="0.3">
      <c r="A82" s="131">
        <f t="shared" si="9"/>
        <v>77</v>
      </c>
      <c r="B82" s="131"/>
      <c r="C82" s="131"/>
      <c r="D82" s="131"/>
      <c r="E82" s="97"/>
      <c r="F82" s="98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101"/>
      <c r="R82" s="101"/>
      <c r="S82" s="101">
        <f t="shared" si="13"/>
        <v>0</v>
      </c>
      <c r="T82" s="107">
        <f t="shared" si="7"/>
        <v>0</v>
      </c>
    </row>
    <row r="83" spans="1:30" x14ac:dyDescent="0.3">
      <c r="A83" s="131">
        <f t="shared" si="9"/>
        <v>78</v>
      </c>
      <c r="B83" s="131"/>
      <c r="C83" s="131"/>
      <c r="D83" s="131"/>
      <c r="E83" s="97"/>
      <c r="F83" s="98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101"/>
      <c r="R83" s="101"/>
      <c r="S83" s="101">
        <f t="shared" si="13"/>
        <v>0</v>
      </c>
      <c r="T83" s="107">
        <f t="shared" si="7"/>
        <v>0</v>
      </c>
    </row>
    <row r="84" spans="1:30" x14ac:dyDescent="0.3">
      <c r="A84" s="131">
        <f t="shared" si="9"/>
        <v>79</v>
      </c>
      <c r="B84" s="131"/>
      <c r="C84" s="131"/>
      <c r="D84" s="131"/>
      <c r="E84" s="97"/>
      <c r="F84" s="98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101"/>
      <c r="R84" s="101"/>
      <c r="S84" s="101">
        <f t="shared" si="13"/>
        <v>0</v>
      </c>
      <c r="T84" s="107">
        <f t="shared" si="7"/>
        <v>0</v>
      </c>
    </row>
    <row r="85" spans="1:30" x14ac:dyDescent="0.3">
      <c r="A85" s="131">
        <f t="shared" si="9"/>
        <v>80</v>
      </c>
      <c r="B85" s="131"/>
      <c r="C85" s="131"/>
      <c r="D85" s="131"/>
      <c r="E85" s="97"/>
      <c r="F85" s="98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101"/>
      <c r="R85" s="101"/>
      <c r="S85" s="101">
        <f t="shared" si="13"/>
        <v>0</v>
      </c>
      <c r="T85" s="107">
        <f t="shared" si="7"/>
        <v>0</v>
      </c>
    </row>
    <row r="86" spans="1:30" x14ac:dyDescent="0.3">
      <c r="A86" s="131">
        <f t="shared" si="9"/>
        <v>81</v>
      </c>
      <c r="B86" s="131"/>
      <c r="C86" s="131"/>
      <c r="D86" s="131"/>
      <c r="E86" s="97"/>
      <c r="F86" s="98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101"/>
      <c r="R86" s="101"/>
      <c r="S86" s="101">
        <f t="shared" si="13"/>
        <v>0</v>
      </c>
      <c r="T86" s="107">
        <f t="shared" si="7"/>
        <v>0</v>
      </c>
    </row>
    <row r="87" spans="1:30" x14ac:dyDescent="0.3">
      <c r="A87" s="131">
        <f t="shared" si="9"/>
        <v>82</v>
      </c>
      <c r="B87" s="131"/>
      <c r="C87" s="131"/>
      <c r="D87" s="131"/>
      <c r="E87" s="97"/>
      <c r="F87" s="98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101"/>
      <c r="R87" s="101"/>
      <c r="S87" s="101">
        <f t="shared" si="13"/>
        <v>0</v>
      </c>
      <c r="T87" s="107">
        <f t="shared" si="7"/>
        <v>0</v>
      </c>
      <c r="U87" s="117">
        <f>G87-SUM(G88:G161)</f>
        <v>0</v>
      </c>
      <c r="V87" s="117">
        <f t="shared" ref="V87:AD87" si="15">H87-SUM(H88:H161)</f>
        <v>0</v>
      </c>
      <c r="W87" s="117">
        <f t="shared" si="15"/>
        <v>0</v>
      </c>
      <c r="X87" s="117">
        <f t="shared" si="15"/>
        <v>0</v>
      </c>
      <c r="Y87" s="117">
        <f t="shared" si="15"/>
        <v>0</v>
      </c>
      <c r="Z87" s="117">
        <f t="shared" si="15"/>
        <v>0</v>
      </c>
      <c r="AA87" s="117">
        <f t="shared" si="15"/>
        <v>0</v>
      </c>
      <c r="AB87" s="117">
        <f t="shared" si="15"/>
        <v>0</v>
      </c>
      <c r="AC87" s="117">
        <f t="shared" si="15"/>
        <v>0</v>
      </c>
      <c r="AD87" s="117">
        <f t="shared" si="15"/>
        <v>0</v>
      </c>
    </row>
    <row r="88" spans="1:30" x14ac:dyDescent="0.3">
      <c r="A88" s="131">
        <f t="shared" si="9"/>
        <v>83</v>
      </c>
      <c r="B88" s="131"/>
      <c r="C88" s="131"/>
      <c r="D88" s="131"/>
      <c r="E88" s="97"/>
      <c r="F88" s="98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101"/>
      <c r="R88" s="101"/>
      <c r="S88" s="101">
        <f t="shared" si="13"/>
        <v>0</v>
      </c>
      <c r="T88" s="107">
        <f t="shared" si="7"/>
        <v>0</v>
      </c>
    </row>
    <row r="89" spans="1:30" x14ac:dyDescent="0.3">
      <c r="A89" s="131">
        <f t="shared" si="9"/>
        <v>84</v>
      </c>
      <c r="B89" s="131"/>
      <c r="C89" s="131"/>
      <c r="D89" s="131"/>
      <c r="E89" s="97"/>
      <c r="F89" s="98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101"/>
      <c r="R89" s="101"/>
      <c r="S89" s="101">
        <f t="shared" si="13"/>
        <v>0</v>
      </c>
      <c r="T89" s="107">
        <f t="shared" si="7"/>
        <v>0</v>
      </c>
    </row>
    <row r="90" spans="1:30" x14ac:dyDescent="0.3">
      <c r="A90" s="131">
        <f t="shared" si="9"/>
        <v>85</v>
      </c>
      <c r="B90" s="131"/>
      <c r="C90" s="131"/>
      <c r="D90" s="131"/>
      <c r="E90" s="97"/>
      <c r="F90" s="98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101"/>
      <c r="R90" s="101"/>
      <c r="S90" s="101">
        <f t="shared" si="13"/>
        <v>0</v>
      </c>
      <c r="T90" s="107">
        <f t="shared" si="7"/>
        <v>0</v>
      </c>
    </row>
    <row r="91" spans="1:30" x14ac:dyDescent="0.3">
      <c r="A91" s="131">
        <f t="shared" si="9"/>
        <v>86</v>
      </c>
      <c r="B91" s="131"/>
      <c r="C91" s="131"/>
      <c r="D91" s="131"/>
      <c r="E91" s="97"/>
      <c r="F91" s="98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101"/>
      <c r="R91" s="101"/>
      <c r="S91" s="101">
        <f t="shared" si="13"/>
        <v>0</v>
      </c>
      <c r="T91" s="107">
        <f t="shared" si="7"/>
        <v>0</v>
      </c>
    </row>
    <row r="92" spans="1:30" x14ac:dyDescent="0.3">
      <c r="A92" s="131">
        <f t="shared" si="9"/>
        <v>87</v>
      </c>
      <c r="B92" s="131"/>
      <c r="C92" s="131"/>
      <c r="D92" s="131"/>
      <c r="E92" s="97"/>
      <c r="F92" s="98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101"/>
      <c r="R92" s="101"/>
      <c r="S92" s="101">
        <f t="shared" si="13"/>
        <v>0</v>
      </c>
      <c r="T92" s="107">
        <f t="shared" si="7"/>
        <v>0</v>
      </c>
    </row>
    <row r="93" spans="1:30" x14ac:dyDescent="0.3">
      <c r="A93" s="131">
        <f t="shared" si="9"/>
        <v>88</v>
      </c>
      <c r="B93" s="131"/>
      <c r="C93" s="131"/>
      <c r="D93" s="131"/>
      <c r="E93" s="97"/>
      <c r="F93" s="98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101"/>
      <c r="R93" s="101"/>
      <c r="S93" s="101">
        <f t="shared" si="13"/>
        <v>0</v>
      </c>
      <c r="T93" s="107">
        <f t="shared" si="7"/>
        <v>0</v>
      </c>
    </row>
    <row r="94" spans="1:30" x14ac:dyDescent="0.3">
      <c r="A94" s="131">
        <f t="shared" si="9"/>
        <v>89</v>
      </c>
      <c r="B94" s="131"/>
      <c r="C94" s="131"/>
      <c r="D94" s="131"/>
      <c r="E94" s="97"/>
      <c r="F94" s="98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101"/>
      <c r="R94" s="101"/>
      <c r="S94" s="101">
        <f t="shared" si="13"/>
        <v>0</v>
      </c>
      <c r="T94" s="107">
        <f t="shared" si="7"/>
        <v>0</v>
      </c>
    </row>
    <row r="95" spans="1:30" x14ac:dyDescent="0.3">
      <c r="A95" s="131">
        <f t="shared" si="9"/>
        <v>90</v>
      </c>
      <c r="B95" s="131"/>
      <c r="C95" s="131"/>
      <c r="D95" s="131"/>
      <c r="E95" s="97"/>
      <c r="F95" s="98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101"/>
      <c r="R95" s="101"/>
      <c r="S95" s="101">
        <f t="shared" si="13"/>
        <v>0</v>
      </c>
      <c r="T95" s="107">
        <f t="shared" si="7"/>
        <v>0</v>
      </c>
    </row>
    <row r="96" spans="1:30" x14ac:dyDescent="0.3">
      <c r="A96" s="131">
        <f t="shared" si="9"/>
        <v>91</v>
      </c>
      <c r="B96" s="131"/>
      <c r="C96" s="131"/>
      <c r="D96" s="131"/>
      <c r="E96" s="97"/>
      <c r="F96" s="98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101"/>
      <c r="R96" s="101"/>
      <c r="S96" s="101">
        <f t="shared" si="13"/>
        <v>0</v>
      </c>
      <c r="T96" s="107">
        <f t="shared" si="7"/>
        <v>0</v>
      </c>
    </row>
    <row r="97" spans="1:20" x14ac:dyDescent="0.3">
      <c r="A97" s="131">
        <f t="shared" si="9"/>
        <v>92</v>
      </c>
      <c r="B97" s="131"/>
      <c r="C97" s="131"/>
      <c r="D97" s="131"/>
      <c r="E97" s="97"/>
      <c r="F97" s="98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101"/>
      <c r="R97" s="101"/>
      <c r="S97" s="101">
        <f t="shared" si="13"/>
        <v>0</v>
      </c>
      <c r="T97" s="107">
        <f t="shared" si="7"/>
        <v>0</v>
      </c>
    </row>
    <row r="98" spans="1:20" x14ac:dyDescent="0.3">
      <c r="A98" s="131">
        <f t="shared" si="9"/>
        <v>93</v>
      </c>
      <c r="B98" s="131"/>
      <c r="C98" s="131"/>
      <c r="D98" s="131"/>
      <c r="E98" s="97"/>
      <c r="F98" s="98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101"/>
      <c r="R98" s="101"/>
      <c r="S98" s="101">
        <f t="shared" si="13"/>
        <v>0</v>
      </c>
      <c r="T98" s="107">
        <f t="shared" si="7"/>
        <v>0</v>
      </c>
    </row>
    <row r="99" spans="1:20" x14ac:dyDescent="0.3">
      <c r="A99" s="131">
        <f t="shared" si="9"/>
        <v>94</v>
      </c>
      <c r="B99" s="131"/>
      <c r="C99" s="131"/>
      <c r="D99" s="131"/>
      <c r="E99" s="97"/>
      <c r="F99" s="98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101"/>
      <c r="R99" s="101"/>
      <c r="S99" s="101">
        <f t="shared" si="13"/>
        <v>0</v>
      </c>
      <c r="T99" s="107">
        <f t="shared" si="7"/>
        <v>0</v>
      </c>
    </row>
    <row r="100" spans="1:20" x14ac:dyDescent="0.3">
      <c r="A100" s="131">
        <f t="shared" si="9"/>
        <v>95</v>
      </c>
      <c r="B100" s="131"/>
      <c r="C100" s="131"/>
      <c r="D100" s="131"/>
      <c r="E100" s="97"/>
      <c r="F100" s="98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101"/>
      <c r="R100" s="101"/>
      <c r="S100" s="101">
        <f t="shared" si="13"/>
        <v>0</v>
      </c>
      <c r="T100" s="107">
        <f t="shared" si="7"/>
        <v>0</v>
      </c>
    </row>
    <row r="101" spans="1:20" x14ac:dyDescent="0.3">
      <c r="A101" s="131">
        <f t="shared" si="9"/>
        <v>96</v>
      </c>
      <c r="B101" s="131"/>
      <c r="C101" s="131"/>
      <c r="D101" s="131"/>
      <c r="E101" s="97"/>
      <c r="F101" s="98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101"/>
      <c r="R101" s="101"/>
      <c r="S101" s="101">
        <f t="shared" si="13"/>
        <v>0</v>
      </c>
      <c r="T101" s="107">
        <f t="shared" si="7"/>
        <v>0</v>
      </c>
    </row>
    <row r="102" spans="1:20" x14ac:dyDescent="0.3">
      <c r="A102" s="131">
        <f t="shared" si="9"/>
        <v>97</v>
      </c>
      <c r="B102" s="131"/>
      <c r="C102" s="131"/>
      <c r="D102" s="131"/>
      <c r="E102" s="97"/>
      <c r="F102" s="98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101"/>
      <c r="R102" s="101"/>
      <c r="S102" s="101">
        <f t="shared" si="13"/>
        <v>0</v>
      </c>
      <c r="T102" s="107">
        <f t="shared" si="7"/>
        <v>0</v>
      </c>
    </row>
    <row r="103" spans="1:20" x14ac:dyDescent="0.3">
      <c r="A103" s="131">
        <f t="shared" si="9"/>
        <v>98</v>
      </c>
      <c r="B103" s="131"/>
      <c r="C103" s="131"/>
      <c r="D103" s="131"/>
      <c r="E103" s="97"/>
      <c r="F103" s="98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101"/>
      <c r="R103" s="101"/>
      <c r="S103" s="101">
        <f t="shared" si="13"/>
        <v>0</v>
      </c>
      <c r="T103" s="107">
        <f t="shared" si="7"/>
        <v>0</v>
      </c>
    </row>
    <row r="104" spans="1:20" x14ac:dyDescent="0.3">
      <c r="A104" s="131">
        <f t="shared" si="9"/>
        <v>99</v>
      </c>
      <c r="B104" s="131"/>
      <c r="C104" s="131"/>
      <c r="D104" s="131"/>
      <c r="E104" s="97"/>
      <c r="F104" s="98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101"/>
      <c r="R104" s="101"/>
      <c r="S104" s="101">
        <f t="shared" si="13"/>
        <v>0</v>
      </c>
      <c r="T104" s="107">
        <f t="shared" si="7"/>
        <v>0</v>
      </c>
    </row>
    <row r="105" spans="1:20" x14ac:dyDescent="0.3">
      <c r="A105" s="131">
        <f t="shared" si="9"/>
        <v>100</v>
      </c>
      <c r="B105" s="131"/>
      <c r="C105" s="131"/>
      <c r="D105" s="131"/>
      <c r="E105" s="97"/>
      <c r="F105" s="98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101"/>
      <c r="R105" s="101"/>
      <c r="S105" s="101">
        <f t="shared" si="13"/>
        <v>0</v>
      </c>
      <c r="T105" s="107">
        <f t="shared" si="7"/>
        <v>0</v>
      </c>
    </row>
    <row r="106" spans="1:20" x14ac:dyDescent="0.3">
      <c r="A106" s="131">
        <f t="shared" si="9"/>
        <v>101</v>
      </c>
      <c r="B106" s="131"/>
      <c r="C106" s="131"/>
      <c r="D106" s="131"/>
      <c r="E106" s="97"/>
      <c r="F106" s="98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101"/>
      <c r="R106" s="101"/>
      <c r="S106" s="101">
        <f t="shared" si="13"/>
        <v>0</v>
      </c>
      <c r="T106" s="107">
        <f t="shared" si="7"/>
        <v>0</v>
      </c>
    </row>
    <row r="107" spans="1:20" x14ac:dyDescent="0.3">
      <c r="A107" s="131">
        <f t="shared" si="9"/>
        <v>102</v>
      </c>
      <c r="B107" s="131"/>
      <c r="C107" s="131"/>
      <c r="D107" s="131"/>
      <c r="E107" s="97"/>
      <c r="F107" s="98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101"/>
      <c r="R107" s="101"/>
      <c r="S107" s="101">
        <f t="shared" si="13"/>
        <v>0</v>
      </c>
      <c r="T107" s="107">
        <f t="shared" si="7"/>
        <v>0</v>
      </c>
    </row>
    <row r="108" spans="1:20" x14ac:dyDescent="0.3">
      <c r="A108" s="131">
        <f t="shared" si="9"/>
        <v>103</v>
      </c>
      <c r="B108" s="131"/>
      <c r="C108" s="131"/>
      <c r="D108" s="131"/>
      <c r="E108" s="97"/>
      <c r="F108" s="98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101"/>
      <c r="R108" s="101"/>
      <c r="S108" s="101">
        <f t="shared" si="13"/>
        <v>0</v>
      </c>
      <c r="T108" s="107">
        <f t="shared" si="7"/>
        <v>0</v>
      </c>
    </row>
    <row r="109" spans="1:20" x14ac:dyDescent="0.3">
      <c r="A109" s="131">
        <f t="shared" si="9"/>
        <v>104</v>
      </c>
      <c r="B109" s="131"/>
      <c r="C109" s="131"/>
      <c r="D109" s="131"/>
      <c r="E109" s="97"/>
      <c r="F109" s="98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101"/>
      <c r="R109" s="101"/>
      <c r="S109" s="101">
        <f t="shared" si="13"/>
        <v>0</v>
      </c>
      <c r="T109" s="107">
        <f t="shared" si="7"/>
        <v>0</v>
      </c>
    </row>
    <row r="110" spans="1:20" x14ac:dyDescent="0.3">
      <c r="A110" s="131">
        <f t="shared" si="9"/>
        <v>105</v>
      </c>
      <c r="B110" s="131"/>
      <c r="C110" s="131"/>
      <c r="D110" s="131"/>
      <c r="E110" s="97"/>
      <c r="F110" s="98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101"/>
      <c r="R110" s="101"/>
      <c r="S110" s="101">
        <f t="shared" si="13"/>
        <v>0</v>
      </c>
      <c r="T110" s="107">
        <f t="shared" si="7"/>
        <v>0</v>
      </c>
    </row>
    <row r="111" spans="1:20" x14ac:dyDescent="0.3">
      <c r="A111" s="131">
        <f t="shared" si="9"/>
        <v>106</v>
      </c>
      <c r="B111" s="131"/>
      <c r="C111" s="131"/>
      <c r="D111" s="131"/>
      <c r="E111" s="97"/>
      <c r="F111" s="98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101"/>
      <c r="R111" s="101"/>
      <c r="S111" s="101">
        <f t="shared" si="13"/>
        <v>0</v>
      </c>
      <c r="T111" s="107">
        <f t="shared" si="7"/>
        <v>0</v>
      </c>
    </row>
    <row r="112" spans="1:20" x14ac:dyDescent="0.3">
      <c r="A112" s="131">
        <f t="shared" si="9"/>
        <v>107</v>
      </c>
      <c r="B112" s="131"/>
      <c r="C112" s="131"/>
      <c r="D112" s="131"/>
      <c r="E112" s="97"/>
      <c r="F112" s="98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101"/>
      <c r="R112" s="101"/>
      <c r="S112" s="101">
        <f t="shared" si="13"/>
        <v>0</v>
      </c>
      <c r="T112" s="107">
        <f t="shared" si="7"/>
        <v>0</v>
      </c>
    </row>
    <row r="113" spans="1:20" x14ac:dyDescent="0.3">
      <c r="A113" s="131">
        <f t="shared" si="9"/>
        <v>108</v>
      </c>
      <c r="B113" s="131"/>
      <c r="C113" s="131"/>
      <c r="D113" s="131"/>
      <c r="E113" s="97"/>
      <c r="F113" s="98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101"/>
      <c r="R113" s="101"/>
      <c r="S113" s="101">
        <f t="shared" si="13"/>
        <v>0</v>
      </c>
      <c r="T113" s="107">
        <f t="shared" si="7"/>
        <v>0</v>
      </c>
    </row>
    <row r="114" spans="1:20" x14ac:dyDescent="0.3">
      <c r="A114" s="131">
        <f t="shared" si="9"/>
        <v>109</v>
      </c>
      <c r="B114" s="131"/>
      <c r="C114" s="131"/>
      <c r="D114" s="131"/>
      <c r="E114" s="97"/>
      <c r="F114" s="98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101"/>
      <c r="R114" s="101"/>
      <c r="S114" s="101">
        <f t="shared" si="13"/>
        <v>0</v>
      </c>
      <c r="T114" s="107">
        <f t="shared" si="7"/>
        <v>0</v>
      </c>
    </row>
    <row r="115" spans="1:20" x14ac:dyDescent="0.3">
      <c r="A115" s="131">
        <f t="shared" si="9"/>
        <v>110</v>
      </c>
      <c r="B115" s="131"/>
      <c r="C115" s="131"/>
      <c r="D115" s="131"/>
      <c r="E115" s="97"/>
      <c r="F115" s="98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101"/>
      <c r="R115" s="101"/>
      <c r="S115" s="101">
        <f t="shared" si="13"/>
        <v>0</v>
      </c>
      <c r="T115" s="107">
        <f t="shared" ref="T115:T162" si="16">SUM(G115:S115)</f>
        <v>0</v>
      </c>
    </row>
    <row r="116" spans="1:20" x14ac:dyDescent="0.3">
      <c r="A116" s="131">
        <f t="shared" si="9"/>
        <v>111</v>
      </c>
      <c r="B116" s="131"/>
      <c r="C116" s="131"/>
      <c r="D116" s="131"/>
      <c r="E116" s="97"/>
      <c r="F116" s="98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101"/>
      <c r="R116" s="101"/>
      <c r="S116" s="101">
        <f t="shared" si="13"/>
        <v>0</v>
      </c>
      <c r="T116" s="107">
        <f t="shared" si="16"/>
        <v>0</v>
      </c>
    </row>
    <row r="117" spans="1:20" x14ac:dyDescent="0.3">
      <c r="A117" s="131">
        <f t="shared" si="9"/>
        <v>112</v>
      </c>
      <c r="B117" s="131"/>
      <c r="C117" s="131"/>
      <c r="D117" s="131"/>
      <c r="E117" s="97"/>
      <c r="F117" s="98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101"/>
      <c r="R117" s="101"/>
      <c r="S117" s="101">
        <f t="shared" si="13"/>
        <v>0</v>
      </c>
      <c r="T117" s="107">
        <f t="shared" si="16"/>
        <v>0</v>
      </c>
    </row>
    <row r="118" spans="1:20" x14ac:dyDescent="0.3">
      <c r="A118" s="131">
        <f t="shared" si="9"/>
        <v>113</v>
      </c>
      <c r="B118" s="131"/>
      <c r="C118" s="131"/>
      <c r="D118" s="131"/>
      <c r="E118" s="97"/>
      <c r="F118" s="98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101"/>
      <c r="R118" s="101"/>
      <c r="S118" s="101">
        <f t="shared" si="13"/>
        <v>0</v>
      </c>
      <c r="T118" s="107">
        <f t="shared" si="16"/>
        <v>0</v>
      </c>
    </row>
    <row r="119" spans="1:20" x14ac:dyDescent="0.3">
      <c r="A119" s="131">
        <f t="shared" si="9"/>
        <v>114</v>
      </c>
      <c r="B119" s="131"/>
      <c r="C119" s="131"/>
      <c r="D119" s="131"/>
      <c r="E119" s="97"/>
      <c r="F119" s="98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101"/>
      <c r="R119" s="101"/>
      <c r="S119" s="101">
        <f t="shared" si="13"/>
        <v>0</v>
      </c>
      <c r="T119" s="107">
        <f t="shared" si="16"/>
        <v>0</v>
      </c>
    </row>
    <row r="120" spans="1:20" x14ac:dyDescent="0.3">
      <c r="A120" s="131">
        <f t="shared" si="9"/>
        <v>115</v>
      </c>
      <c r="B120" s="131"/>
      <c r="C120" s="131"/>
      <c r="D120" s="131"/>
      <c r="E120" s="97"/>
      <c r="F120" s="98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101"/>
      <c r="R120" s="101"/>
      <c r="S120" s="101">
        <f t="shared" si="13"/>
        <v>0</v>
      </c>
      <c r="T120" s="107">
        <f t="shared" si="16"/>
        <v>0</v>
      </c>
    </row>
    <row r="121" spans="1:20" x14ac:dyDescent="0.3">
      <c r="A121" s="131">
        <f t="shared" ref="A121:A161" si="17">A120+1</f>
        <v>116</v>
      </c>
      <c r="B121" s="131"/>
      <c r="C121" s="131"/>
      <c r="D121" s="131"/>
      <c r="E121" s="97"/>
      <c r="F121" s="98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101"/>
      <c r="R121" s="101"/>
      <c r="S121" s="101">
        <f t="shared" si="13"/>
        <v>0</v>
      </c>
      <c r="T121" s="107">
        <f t="shared" si="16"/>
        <v>0</v>
      </c>
    </row>
    <row r="122" spans="1:20" x14ac:dyDescent="0.3">
      <c r="A122" s="131">
        <f t="shared" si="17"/>
        <v>117</v>
      </c>
      <c r="B122" s="131"/>
      <c r="C122" s="131"/>
      <c r="D122" s="131"/>
      <c r="E122" s="97"/>
      <c r="F122" s="98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101"/>
      <c r="R122" s="101"/>
      <c r="S122" s="101">
        <f t="shared" si="13"/>
        <v>0</v>
      </c>
      <c r="T122" s="107">
        <f t="shared" si="16"/>
        <v>0</v>
      </c>
    </row>
    <row r="123" spans="1:20" x14ac:dyDescent="0.3">
      <c r="A123" s="131">
        <f t="shared" si="17"/>
        <v>118</v>
      </c>
      <c r="B123" s="131"/>
      <c r="C123" s="131"/>
      <c r="D123" s="131"/>
      <c r="E123" s="97"/>
      <c r="F123" s="98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101"/>
      <c r="R123" s="101"/>
      <c r="S123" s="101">
        <f t="shared" si="13"/>
        <v>0</v>
      </c>
      <c r="T123" s="107">
        <f t="shared" si="16"/>
        <v>0</v>
      </c>
    </row>
    <row r="124" spans="1:20" x14ac:dyDescent="0.3">
      <c r="A124" s="131">
        <f t="shared" si="17"/>
        <v>119</v>
      </c>
      <c r="B124" s="131"/>
      <c r="C124" s="131"/>
      <c r="D124" s="131"/>
      <c r="E124" s="97"/>
      <c r="F124" s="98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101"/>
      <c r="R124" s="101"/>
      <c r="S124" s="101">
        <f t="shared" si="13"/>
        <v>0</v>
      </c>
      <c r="T124" s="107">
        <f t="shared" si="16"/>
        <v>0</v>
      </c>
    </row>
    <row r="125" spans="1:20" x14ac:dyDescent="0.3">
      <c r="A125" s="131">
        <f t="shared" si="17"/>
        <v>120</v>
      </c>
      <c r="B125" s="131"/>
      <c r="C125" s="131"/>
      <c r="D125" s="131"/>
      <c r="E125" s="97"/>
      <c r="F125" s="98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101"/>
      <c r="R125" s="101"/>
      <c r="S125" s="101">
        <f t="shared" si="13"/>
        <v>0</v>
      </c>
      <c r="T125" s="107">
        <f t="shared" si="16"/>
        <v>0</v>
      </c>
    </row>
    <row r="126" spans="1:20" x14ac:dyDescent="0.3">
      <c r="A126" s="131">
        <f t="shared" si="17"/>
        <v>121</v>
      </c>
      <c r="B126" s="131"/>
      <c r="C126" s="131"/>
      <c r="D126" s="131"/>
      <c r="E126" s="97"/>
      <c r="F126" s="98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101"/>
      <c r="R126" s="101"/>
      <c r="S126" s="101">
        <f t="shared" si="13"/>
        <v>0</v>
      </c>
      <c r="T126" s="107">
        <f t="shared" si="16"/>
        <v>0</v>
      </c>
    </row>
    <row r="127" spans="1:20" x14ac:dyDescent="0.3">
      <c r="A127" s="131">
        <f t="shared" si="17"/>
        <v>122</v>
      </c>
      <c r="B127" s="131"/>
      <c r="C127" s="131"/>
      <c r="D127" s="131"/>
      <c r="E127" s="97"/>
      <c r="F127" s="98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101"/>
      <c r="R127" s="101"/>
      <c r="S127" s="101">
        <f t="shared" si="13"/>
        <v>0</v>
      </c>
      <c r="T127" s="107">
        <f t="shared" si="16"/>
        <v>0</v>
      </c>
    </row>
    <row r="128" spans="1:20" x14ac:dyDescent="0.3">
      <c r="A128" s="131">
        <f t="shared" si="17"/>
        <v>123</v>
      </c>
      <c r="B128" s="131"/>
      <c r="C128" s="131"/>
      <c r="D128" s="131"/>
      <c r="E128" s="97"/>
      <c r="F128" s="98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101"/>
      <c r="R128" s="101"/>
      <c r="S128" s="101">
        <f t="shared" si="13"/>
        <v>0</v>
      </c>
      <c r="T128" s="107">
        <f t="shared" si="16"/>
        <v>0</v>
      </c>
    </row>
    <row r="129" spans="1:20" x14ac:dyDescent="0.3">
      <c r="A129" s="131">
        <f t="shared" si="17"/>
        <v>124</v>
      </c>
      <c r="B129" s="131"/>
      <c r="C129" s="131"/>
      <c r="D129" s="131"/>
      <c r="E129" s="97"/>
      <c r="F129" s="98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101"/>
      <c r="R129" s="101"/>
      <c r="S129" s="101">
        <f t="shared" si="13"/>
        <v>0</v>
      </c>
      <c r="T129" s="107">
        <f t="shared" si="16"/>
        <v>0</v>
      </c>
    </row>
    <row r="130" spans="1:20" x14ac:dyDescent="0.3">
      <c r="A130" s="131">
        <f t="shared" si="17"/>
        <v>125</v>
      </c>
      <c r="B130" s="131"/>
      <c r="C130" s="131"/>
      <c r="D130" s="131"/>
      <c r="E130" s="97"/>
      <c r="F130" s="98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101"/>
      <c r="R130" s="101"/>
      <c r="S130" s="101">
        <f t="shared" si="13"/>
        <v>0</v>
      </c>
      <c r="T130" s="107">
        <f t="shared" si="16"/>
        <v>0</v>
      </c>
    </row>
    <row r="131" spans="1:20" x14ac:dyDescent="0.3">
      <c r="A131" s="131">
        <f t="shared" si="17"/>
        <v>126</v>
      </c>
      <c r="B131" s="131"/>
      <c r="C131" s="131"/>
      <c r="D131" s="131"/>
      <c r="E131" s="97"/>
      <c r="F131" s="98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101"/>
      <c r="R131" s="101"/>
      <c r="S131" s="101">
        <f t="shared" si="13"/>
        <v>0</v>
      </c>
      <c r="T131" s="107">
        <f t="shared" si="16"/>
        <v>0</v>
      </c>
    </row>
    <row r="132" spans="1:20" x14ac:dyDescent="0.3">
      <c r="A132" s="131">
        <f t="shared" si="17"/>
        <v>127</v>
      </c>
      <c r="B132" s="131"/>
      <c r="C132" s="131"/>
      <c r="D132" s="131"/>
      <c r="E132" s="97"/>
      <c r="F132" s="98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101"/>
      <c r="R132" s="101"/>
      <c r="S132" s="101">
        <f t="shared" si="13"/>
        <v>0</v>
      </c>
      <c r="T132" s="107">
        <f t="shared" si="16"/>
        <v>0</v>
      </c>
    </row>
    <row r="133" spans="1:20" x14ac:dyDescent="0.3">
      <c r="A133" s="131">
        <f t="shared" si="17"/>
        <v>128</v>
      </c>
      <c r="B133" s="131"/>
      <c r="C133" s="131"/>
      <c r="D133" s="131"/>
      <c r="E133" s="97"/>
      <c r="F133" s="98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101"/>
      <c r="R133" s="101"/>
      <c r="S133" s="101">
        <f t="shared" si="13"/>
        <v>0</v>
      </c>
      <c r="T133" s="107">
        <f t="shared" si="16"/>
        <v>0</v>
      </c>
    </row>
    <row r="134" spans="1:20" x14ac:dyDescent="0.3">
      <c r="A134" s="131">
        <f t="shared" si="17"/>
        <v>129</v>
      </c>
      <c r="B134" s="131"/>
      <c r="C134" s="131"/>
      <c r="D134" s="131"/>
      <c r="E134" s="97"/>
      <c r="F134" s="98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101"/>
      <c r="R134" s="101"/>
      <c r="S134" s="101">
        <f t="shared" si="13"/>
        <v>0</v>
      </c>
      <c r="T134" s="107">
        <f t="shared" si="16"/>
        <v>0</v>
      </c>
    </row>
    <row r="135" spans="1:20" x14ac:dyDescent="0.3">
      <c r="A135" s="131">
        <f t="shared" si="17"/>
        <v>130</v>
      </c>
      <c r="B135" s="131"/>
      <c r="C135" s="131"/>
      <c r="D135" s="131"/>
      <c r="E135" s="97"/>
      <c r="F135" s="98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101"/>
      <c r="R135" s="101"/>
      <c r="S135" s="101">
        <f t="shared" si="13"/>
        <v>0</v>
      </c>
      <c r="T135" s="107">
        <f t="shared" si="16"/>
        <v>0</v>
      </c>
    </row>
    <row r="136" spans="1:20" x14ac:dyDescent="0.3">
      <c r="A136" s="131">
        <f t="shared" si="17"/>
        <v>131</v>
      </c>
      <c r="B136" s="131"/>
      <c r="C136" s="131"/>
      <c r="D136" s="131"/>
      <c r="E136" s="97"/>
      <c r="F136" s="98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101"/>
      <c r="R136" s="101"/>
      <c r="S136" s="101">
        <f t="shared" ref="S136:S162" si="18">IF(L136=0,,P136/L136%)</f>
        <v>0</v>
      </c>
      <c r="T136" s="107">
        <f t="shared" si="16"/>
        <v>0</v>
      </c>
    </row>
    <row r="137" spans="1:20" x14ac:dyDescent="0.3">
      <c r="A137" s="131">
        <f t="shared" si="17"/>
        <v>132</v>
      </c>
      <c r="B137" s="131"/>
      <c r="C137" s="131"/>
      <c r="D137" s="131"/>
      <c r="E137" s="97"/>
      <c r="F137" s="98"/>
      <c r="G137" s="99"/>
      <c r="H137" s="100"/>
      <c r="I137" s="100"/>
      <c r="J137" s="99"/>
      <c r="K137" s="100"/>
      <c r="L137" s="100"/>
      <c r="M137" s="99"/>
      <c r="N137" s="99"/>
      <c r="O137" s="100"/>
      <c r="P137" s="100"/>
      <c r="Q137" s="101"/>
      <c r="R137" s="101"/>
      <c r="S137" s="101">
        <f t="shared" si="18"/>
        <v>0</v>
      </c>
      <c r="T137" s="107">
        <f t="shared" si="16"/>
        <v>0</v>
      </c>
    </row>
    <row r="138" spans="1:20" x14ac:dyDescent="0.3">
      <c r="A138" s="131">
        <f t="shared" si="17"/>
        <v>133</v>
      </c>
      <c r="B138" s="131"/>
      <c r="C138" s="131"/>
      <c r="D138" s="131"/>
      <c r="E138" s="97"/>
      <c r="F138" s="98"/>
      <c r="G138" s="99"/>
      <c r="H138" s="100"/>
      <c r="I138" s="100"/>
      <c r="J138" s="99"/>
      <c r="K138" s="100"/>
      <c r="L138" s="100"/>
      <c r="M138" s="99"/>
      <c r="N138" s="99"/>
      <c r="O138" s="100"/>
      <c r="P138" s="100"/>
      <c r="Q138" s="101"/>
      <c r="R138" s="101"/>
      <c r="S138" s="101">
        <f t="shared" si="18"/>
        <v>0</v>
      </c>
      <c r="T138" s="107">
        <f t="shared" si="16"/>
        <v>0</v>
      </c>
    </row>
    <row r="139" spans="1:20" x14ac:dyDescent="0.3">
      <c r="A139" s="131">
        <f t="shared" si="17"/>
        <v>134</v>
      </c>
      <c r="B139" s="131"/>
      <c r="C139" s="131"/>
      <c r="D139" s="131"/>
      <c r="E139" s="97"/>
      <c r="F139" s="98"/>
      <c r="G139" s="99"/>
      <c r="H139" s="100"/>
      <c r="I139" s="100"/>
      <c r="J139" s="99"/>
      <c r="K139" s="100"/>
      <c r="L139" s="100"/>
      <c r="M139" s="99"/>
      <c r="N139" s="99"/>
      <c r="O139" s="100"/>
      <c r="P139" s="100"/>
      <c r="Q139" s="101"/>
      <c r="R139" s="101"/>
      <c r="S139" s="101">
        <f t="shared" si="18"/>
        <v>0</v>
      </c>
      <c r="T139" s="107">
        <f t="shared" si="16"/>
        <v>0</v>
      </c>
    </row>
    <row r="140" spans="1:20" x14ac:dyDescent="0.3">
      <c r="A140" s="131">
        <f t="shared" si="17"/>
        <v>135</v>
      </c>
      <c r="B140" s="131"/>
      <c r="C140" s="131"/>
      <c r="D140" s="131"/>
      <c r="E140" s="97"/>
      <c r="F140" s="98"/>
      <c r="G140" s="99"/>
      <c r="H140" s="100"/>
      <c r="I140" s="100"/>
      <c r="J140" s="99"/>
      <c r="K140" s="100"/>
      <c r="L140" s="100"/>
      <c r="M140" s="99"/>
      <c r="N140" s="99"/>
      <c r="O140" s="100"/>
      <c r="P140" s="100"/>
      <c r="Q140" s="101"/>
      <c r="R140" s="101"/>
      <c r="S140" s="101">
        <f t="shared" si="18"/>
        <v>0</v>
      </c>
      <c r="T140" s="107">
        <f t="shared" si="16"/>
        <v>0</v>
      </c>
    </row>
    <row r="141" spans="1:20" x14ac:dyDescent="0.3">
      <c r="A141" s="131">
        <f t="shared" si="17"/>
        <v>136</v>
      </c>
      <c r="B141" s="131"/>
      <c r="C141" s="131"/>
      <c r="D141" s="131"/>
      <c r="E141" s="97"/>
      <c r="F141" s="98"/>
      <c r="G141" s="99"/>
      <c r="H141" s="100"/>
      <c r="I141" s="100"/>
      <c r="J141" s="99"/>
      <c r="K141" s="100"/>
      <c r="L141" s="100"/>
      <c r="M141" s="99"/>
      <c r="N141" s="99"/>
      <c r="O141" s="100"/>
      <c r="P141" s="100"/>
      <c r="Q141" s="101"/>
      <c r="R141" s="101"/>
      <c r="S141" s="101">
        <f t="shared" si="18"/>
        <v>0</v>
      </c>
      <c r="T141" s="107">
        <f t="shared" si="16"/>
        <v>0</v>
      </c>
    </row>
    <row r="142" spans="1:20" x14ac:dyDescent="0.3">
      <c r="A142" s="131">
        <f t="shared" si="17"/>
        <v>137</v>
      </c>
      <c r="B142" s="131"/>
      <c r="C142" s="131"/>
      <c r="D142" s="131"/>
      <c r="E142" s="97"/>
      <c r="F142" s="98"/>
      <c r="G142" s="99"/>
      <c r="H142" s="100"/>
      <c r="I142" s="100"/>
      <c r="J142" s="99"/>
      <c r="K142" s="100"/>
      <c r="L142" s="100"/>
      <c r="M142" s="99"/>
      <c r="N142" s="99"/>
      <c r="O142" s="100"/>
      <c r="P142" s="100"/>
      <c r="Q142" s="101"/>
      <c r="R142" s="101"/>
      <c r="S142" s="101">
        <f t="shared" si="18"/>
        <v>0</v>
      </c>
      <c r="T142" s="107">
        <f t="shared" si="16"/>
        <v>0</v>
      </c>
    </row>
    <row r="143" spans="1:20" x14ac:dyDescent="0.3">
      <c r="A143" s="131">
        <f t="shared" si="17"/>
        <v>138</v>
      </c>
      <c r="B143" s="131"/>
      <c r="C143" s="131"/>
      <c r="D143" s="131"/>
      <c r="E143" s="97"/>
      <c r="F143" s="98"/>
      <c r="G143" s="99"/>
      <c r="H143" s="100"/>
      <c r="I143" s="100"/>
      <c r="J143" s="99"/>
      <c r="K143" s="100"/>
      <c r="L143" s="100"/>
      <c r="M143" s="99"/>
      <c r="N143" s="99"/>
      <c r="O143" s="100"/>
      <c r="P143" s="100"/>
      <c r="Q143" s="101"/>
      <c r="R143" s="101"/>
      <c r="S143" s="101">
        <f t="shared" si="18"/>
        <v>0</v>
      </c>
      <c r="T143" s="107">
        <f t="shared" si="16"/>
        <v>0</v>
      </c>
    </row>
    <row r="144" spans="1:20" x14ac:dyDescent="0.3">
      <c r="A144" s="131">
        <f t="shared" si="17"/>
        <v>139</v>
      </c>
      <c r="B144" s="131"/>
      <c r="C144" s="131"/>
      <c r="D144" s="131"/>
      <c r="E144" s="97"/>
      <c r="F144" s="98"/>
      <c r="G144" s="99"/>
      <c r="H144" s="100"/>
      <c r="I144" s="100"/>
      <c r="J144" s="99"/>
      <c r="K144" s="100"/>
      <c r="L144" s="100"/>
      <c r="M144" s="99"/>
      <c r="N144" s="99"/>
      <c r="O144" s="100"/>
      <c r="P144" s="100"/>
      <c r="Q144" s="101"/>
      <c r="R144" s="101"/>
      <c r="S144" s="101">
        <f t="shared" si="18"/>
        <v>0</v>
      </c>
      <c r="T144" s="107">
        <f t="shared" si="16"/>
        <v>0</v>
      </c>
    </row>
    <row r="145" spans="1:20" x14ac:dyDescent="0.3">
      <c r="A145" s="131">
        <f t="shared" si="17"/>
        <v>140</v>
      </c>
      <c r="B145" s="131"/>
      <c r="C145" s="131"/>
      <c r="D145" s="131"/>
      <c r="E145" s="97"/>
      <c r="F145" s="98"/>
      <c r="G145" s="99"/>
      <c r="H145" s="100"/>
      <c r="I145" s="100"/>
      <c r="J145" s="99"/>
      <c r="K145" s="100"/>
      <c r="L145" s="100"/>
      <c r="M145" s="99"/>
      <c r="N145" s="99"/>
      <c r="O145" s="100"/>
      <c r="P145" s="100"/>
      <c r="Q145" s="101"/>
      <c r="R145" s="101"/>
      <c r="S145" s="101">
        <f t="shared" si="18"/>
        <v>0</v>
      </c>
      <c r="T145" s="107">
        <f t="shared" si="16"/>
        <v>0</v>
      </c>
    </row>
    <row r="146" spans="1:20" x14ac:dyDescent="0.3">
      <c r="A146" s="131">
        <f t="shared" si="17"/>
        <v>141</v>
      </c>
      <c r="B146" s="131"/>
      <c r="C146" s="131"/>
      <c r="D146" s="131"/>
      <c r="E146" s="97"/>
      <c r="F146" s="98"/>
      <c r="G146" s="99"/>
      <c r="H146" s="100"/>
      <c r="I146" s="100"/>
      <c r="J146" s="99"/>
      <c r="K146" s="100"/>
      <c r="L146" s="100"/>
      <c r="M146" s="99"/>
      <c r="N146" s="99"/>
      <c r="O146" s="100"/>
      <c r="P146" s="100"/>
      <c r="Q146" s="101"/>
      <c r="R146" s="101"/>
      <c r="S146" s="101">
        <f t="shared" si="18"/>
        <v>0</v>
      </c>
      <c r="T146" s="107">
        <f t="shared" si="16"/>
        <v>0</v>
      </c>
    </row>
    <row r="147" spans="1:20" x14ac:dyDescent="0.3">
      <c r="A147" s="131">
        <f t="shared" si="17"/>
        <v>142</v>
      </c>
      <c r="B147" s="131"/>
      <c r="C147" s="131"/>
      <c r="D147" s="131"/>
      <c r="E147" s="97"/>
      <c r="F147" s="98"/>
      <c r="G147" s="99"/>
      <c r="H147" s="100"/>
      <c r="I147" s="100"/>
      <c r="J147" s="99"/>
      <c r="K147" s="100"/>
      <c r="L147" s="100"/>
      <c r="M147" s="99"/>
      <c r="N147" s="99"/>
      <c r="O147" s="100"/>
      <c r="P147" s="100"/>
      <c r="Q147" s="101"/>
      <c r="R147" s="101"/>
      <c r="S147" s="101">
        <f t="shared" si="18"/>
        <v>0</v>
      </c>
      <c r="T147" s="107">
        <f t="shared" si="16"/>
        <v>0</v>
      </c>
    </row>
    <row r="148" spans="1:20" x14ac:dyDescent="0.3">
      <c r="A148" s="131">
        <f t="shared" si="17"/>
        <v>143</v>
      </c>
      <c r="B148" s="131"/>
      <c r="C148" s="131"/>
      <c r="D148" s="131"/>
      <c r="E148" s="97"/>
      <c r="F148" s="98"/>
      <c r="G148" s="99"/>
      <c r="H148" s="100"/>
      <c r="I148" s="100"/>
      <c r="J148" s="99"/>
      <c r="K148" s="100"/>
      <c r="L148" s="100"/>
      <c r="M148" s="99"/>
      <c r="N148" s="99"/>
      <c r="O148" s="100"/>
      <c r="P148" s="100"/>
      <c r="Q148" s="101"/>
      <c r="R148" s="101"/>
      <c r="S148" s="101">
        <f t="shared" si="18"/>
        <v>0</v>
      </c>
      <c r="T148" s="107">
        <f t="shared" si="16"/>
        <v>0</v>
      </c>
    </row>
    <row r="149" spans="1:20" x14ac:dyDescent="0.3">
      <c r="A149" s="131">
        <f t="shared" si="17"/>
        <v>144</v>
      </c>
      <c r="B149" s="131"/>
      <c r="C149" s="131"/>
      <c r="D149" s="131"/>
      <c r="E149" s="97"/>
      <c r="F149" s="98"/>
      <c r="G149" s="99"/>
      <c r="H149" s="100"/>
      <c r="I149" s="100"/>
      <c r="J149" s="99"/>
      <c r="K149" s="100"/>
      <c r="L149" s="100"/>
      <c r="M149" s="99"/>
      <c r="N149" s="99"/>
      <c r="O149" s="100"/>
      <c r="P149" s="100"/>
      <c r="Q149" s="101"/>
      <c r="R149" s="101"/>
      <c r="S149" s="101">
        <f t="shared" si="18"/>
        <v>0</v>
      </c>
      <c r="T149" s="107">
        <f t="shared" si="16"/>
        <v>0</v>
      </c>
    </row>
    <row r="150" spans="1:20" x14ac:dyDescent="0.3">
      <c r="A150" s="131">
        <f t="shared" si="17"/>
        <v>145</v>
      </c>
      <c r="B150" s="131"/>
      <c r="C150" s="131"/>
      <c r="D150" s="131"/>
      <c r="E150" s="97"/>
      <c r="F150" s="98"/>
      <c r="G150" s="99"/>
      <c r="H150" s="100"/>
      <c r="I150" s="100"/>
      <c r="J150" s="99"/>
      <c r="K150" s="100"/>
      <c r="L150" s="100"/>
      <c r="M150" s="99"/>
      <c r="N150" s="99"/>
      <c r="O150" s="100"/>
      <c r="P150" s="100"/>
      <c r="Q150" s="101"/>
      <c r="R150" s="101"/>
      <c r="S150" s="101">
        <f t="shared" si="18"/>
        <v>0</v>
      </c>
      <c r="T150" s="107">
        <f t="shared" si="16"/>
        <v>0</v>
      </c>
    </row>
    <row r="151" spans="1:20" x14ac:dyDescent="0.3">
      <c r="A151" s="131">
        <f t="shared" si="17"/>
        <v>146</v>
      </c>
      <c r="B151" s="131"/>
      <c r="C151" s="131"/>
      <c r="D151" s="131"/>
      <c r="E151" s="97"/>
      <c r="F151" s="98"/>
      <c r="G151" s="99"/>
      <c r="H151" s="100"/>
      <c r="I151" s="100"/>
      <c r="J151" s="99"/>
      <c r="K151" s="100"/>
      <c r="L151" s="100"/>
      <c r="M151" s="99"/>
      <c r="N151" s="99"/>
      <c r="O151" s="100"/>
      <c r="P151" s="100"/>
      <c r="Q151" s="101"/>
      <c r="R151" s="101"/>
      <c r="S151" s="101">
        <f t="shared" si="18"/>
        <v>0</v>
      </c>
      <c r="T151" s="107">
        <f t="shared" si="16"/>
        <v>0</v>
      </c>
    </row>
    <row r="152" spans="1:20" x14ac:dyDescent="0.3">
      <c r="A152" s="131">
        <f t="shared" si="17"/>
        <v>147</v>
      </c>
      <c r="B152" s="131"/>
      <c r="C152" s="131"/>
      <c r="D152" s="131"/>
      <c r="E152" s="97"/>
      <c r="F152" s="98"/>
      <c r="G152" s="99"/>
      <c r="H152" s="100"/>
      <c r="I152" s="100"/>
      <c r="J152" s="99"/>
      <c r="K152" s="100"/>
      <c r="L152" s="100"/>
      <c r="M152" s="99"/>
      <c r="N152" s="99"/>
      <c r="O152" s="100"/>
      <c r="P152" s="100"/>
      <c r="Q152" s="101"/>
      <c r="R152" s="101"/>
      <c r="S152" s="101">
        <f t="shared" si="18"/>
        <v>0</v>
      </c>
      <c r="T152" s="107">
        <f t="shared" si="16"/>
        <v>0</v>
      </c>
    </row>
    <row r="153" spans="1:20" x14ac:dyDescent="0.3">
      <c r="A153" s="131">
        <f t="shared" si="17"/>
        <v>148</v>
      </c>
      <c r="B153" s="131"/>
      <c r="C153" s="131"/>
      <c r="D153" s="131"/>
      <c r="E153" s="97"/>
      <c r="F153" s="98"/>
      <c r="G153" s="99"/>
      <c r="H153" s="100"/>
      <c r="I153" s="100"/>
      <c r="J153" s="99"/>
      <c r="K153" s="100"/>
      <c r="L153" s="100"/>
      <c r="M153" s="99"/>
      <c r="N153" s="99"/>
      <c r="O153" s="100"/>
      <c r="P153" s="100"/>
      <c r="Q153" s="101"/>
      <c r="R153" s="101"/>
      <c r="S153" s="101">
        <f t="shared" si="18"/>
        <v>0</v>
      </c>
      <c r="T153" s="107">
        <f t="shared" si="16"/>
        <v>0</v>
      </c>
    </row>
    <row r="154" spans="1:20" x14ac:dyDescent="0.3">
      <c r="A154" s="131">
        <f t="shared" si="17"/>
        <v>149</v>
      </c>
      <c r="B154" s="131"/>
      <c r="C154" s="131"/>
      <c r="D154" s="131"/>
      <c r="E154" s="97"/>
      <c r="F154" s="98"/>
      <c r="G154" s="99"/>
      <c r="H154" s="100"/>
      <c r="I154" s="100"/>
      <c r="J154" s="99"/>
      <c r="K154" s="100"/>
      <c r="L154" s="100"/>
      <c r="M154" s="99"/>
      <c r="N154" s="99"/>
      <c r="O154" s="100"/>
      <c r="P154" s="100"/>
      <c r="Q154" s="101"/>
      <c r="R154" s="101"/>
      <c r="S154" s="101">
        <f t="shared" si="18"/>
        <v>0</v>
      </c>
      <c r="T154" s="107">
        <f t="shared" si="16"/>
        <v>0</v>
      </c>
    </row>
    <row r="155" spans="1:20" x14ac:dyDescent="0.3">
      <c r="A155" s="131">
        <f t="shared" si="17"/>
        <v>150</v>
      </c>
      <c r="B155" s="131"/>
      <c r="C155" s="131"/>
      <c r="D155" s="131"/>
      <c r="E155" s="97"/>
      <c r="F155" s="98"/>
      <c r="G155" s="99"/>
      <c r="H155" s="100"/>
      <c r="I155" s="100"/>
      <c r="J155" s="99"/>
      <c r="K155" s="100"/>
      <c r="L155" s="100"/>
      <c r="M155" s="99"/>
      <c r="N155" s="99"/>
      <c r="O155" s="100"/>
      <c r="P155" s="100"/>
      <c r="Q155" s="101"/>
      <c r="R155" s="101"/>
      <c r="S155" s="101">
        <f t="shared" si="18"/>
        <v>0</v>
      </c>
      <c r="T155" s="107">
        <f t="shared" si="16"/>
        <v>0</v>
      </c>
    </row>
    <row r="156" spans="1:20" x14ac:dyDescent="0.3">
      <c r="A156" s="131">
        <f t="shared" si="17"/>
        <v>151</v>
      </c>
      <c r="B156" s="131"/>
      <c r="C156" s="131"/>
      <c r="D156" s="131"/>
      <c r="E156" s="97"/>
      <c r="F156" s="98"/>
      <c r="G156" s="99"/>
      <c r="H156" s="100"/>
      <c r="I156" s="100"/>
      <c r="J156" s="99"/>
      <c r="K156" s="100"/>
      <c r="L156" s="100"/>
      <c r="M156" s="99"/>
      <c r="N156" s="99"/>
      <c r="O156" s="100"/>
      <c r="P156" s="100"/>
      <c r="Q156" s="101"/>
      <c r="R156" s="101"/>
      <c r="S156" s="101">
        <f t="shared" si="18"/>
        <v>0</v>
      </c>
      <c r="T156" s="107">
        <f t="shared" si="16"/>
        <v>0</v>
      </c>
    </row>
    <row r="157" spans="1:20" x14ac:dyDescent="0.3">
      <c r="A157" s="131">
        <f t="shared" si="17"/>
        <v>152</v>
      </c>
      <c r="B157" s="131"/>
      <c r="C157" s="131"/>
      <c r="D157" s="131"/>
      <c r="E157" s="97"/>
      <c r="F157" s="98"/>
      <c r="G157" s="99"/>
      <c r="H157" s="100"/>
      <c r="I157" s="100"/>
      <c r="J157" s="99"/>
      <c r="K157" s="100"/>
      <c r="L157" s="100"/>
      <c r="M157" s="99"/>
      <c r="N157" s="99"/>
      <c r="O157" s="100"/>
      <c r="P157" s="100"/>
      <c r="Q157" s="101"/>
      <c r="R157" s="101"/>
      <c r="S157" s="101">
        <f t="shared" si="18"/>
        <v>0</v>
      </c>
      <c r="T157" s="107">
        <f t="shared" si="16"/>
        <v>0</v>
      </c>
    </row>
    <row r="158" spans="1:20" x14ac:dyDescent="0.3">
      <c r="A158" s="131">
        <f t="shared" si="17"/>
        <v>153</v>
      </c>
      <c r="B158" s="131"/>
      <c r="C158" s="131"/>
      <c r="D158" s="131"/>
      <c r="E158" s="97"/>
      <c r="F158" s="98"/>
      <c r="G158" s="99"/>
      <c r="H158" s="100"/>
      <c r="I158" s="100"/>
      <c r="J158" s="99"/>
      <c r="K158" s="100"/>
      <c r="L158" s="100"/>
      <c r="M158" s="99"/>
      <c r="N158" s="99"/>
      <c r="O158" s="100"/>
      <c r="P158" s="100"/>
      <c r="Q158" s="101"/>
      <c r="R158" s="101"/>
      <c r="S158" s="101">
        <f t="shared" si="18"/>
        <v>0</v>
      </c>
      <c r="T158" s="107">
        <f t="shared" si="16"/>
        <v>0</v>
      </c>
    </row>
    <row r="159" spans="1:20" x14ac:dyDescent="0.3">
      <c r="A159" s="131">
        <f t="shared" si="17"/>
        <v>154</v>
      </c>
      <c r="B159" s="131"/>
      <c r="C159" s="131"/>
      <c r="D159" s="131"/>
      <c r="E159" s="97"/>
      <c r="F159" s="98"/>
      <c r="G159" s="99"/>
      <c r="H159" s="100"/>
      <c r="I159" s="100"/>
      <c r="J159" s="99"/>
      <c r="K159" s="100"/>
      <c r="L159" s="100"/>
      <c r="M159" s="99"/>
      <c r="N159" s="99"/>
      <c r="O159" s="100"/>
      <c r="P159" s="100"/>
      <c r="Q159" s="101"/>
      <c r="R159" s="101"/>
      <c r="S159" s="101">
        <f t="shared" si="18"/>
        <v>0</v>
      </c>
      <c r="T159" s="107">
        <f t="shared" si="16"/>
        <v>0</v>
      </c>
    </row>
    <row r="160" spans="1:20" x14ac:dyDescent="0.3">
      <c r="A160" s="131">
        <f t="shared" si="17"/>
        <v>155</v>
      </c>
      <c r="B160" s="131"/>
      <c r="C160" s="131"/>
      <c r="D160" s="131"/>
      <c r="E160" s="97"/>
      <c r="F160" s="98"/>
      <c r="G160" s="99"/>
      <c r="H160" s="100"/>
      <c r="I160" s="100"/>
      <c r="J160" s="99"/>
      <c r="K160" s="100"/>
      <c r="L160" s="100"/>
      <c r="M160" s="99"/>
      <c r="N160" s="99"/>
      <c r="O160" s="100"/>
      <c r="P160" s="100"/>
      <c r="Q160" s="101"/>
      <c r="R160" s="101"/>
      <c r="S160" s="101">
        <f t="shared" si="18"/>
        <v>0</v>
      </c>
      <c r="T160" s="107">
        <f t="shared" si="16"/>
        <v>0</v>
      </c>
    </row>
    <row r="161" spans="1:21" x14ac:dyDescent="0.3">
      <c r="A161" s="131">
        <f t="shared" si="17"/>
        <v>156</v>
      </c>
      <c r="B161" s="131"/>
      <c r="C161" s="131"/>
      <c r="D161" s="131"/>
      <c r="E161" s="97"/>
      <c r="F161" s="98"/>
      <c r="G161" s="99"/>
      <c r="H161" s="100"/>
      <c r="I161" s="100"/>
      <c r="J161" s="99"/>
      <c r="K161" s="100"/>
      <c r="L161" s="100"/>
      <c r="M161" s="99"/>
      <c r="N161" s="99"/>
      <c r="O161" s="100"/>
      <c r="P161" s="100"/>
      <c r="Q161" s="101"/>
      <c r="R161" s="101"/>
      <c r="S161" s="101">
        <f t="shared" si="18"/>
        <v>0</v>
      </c>
      <c r="T161" s="107">
        <f t="shared" si="16"/>
        <v>0</v>
      </c>
    </row>
    <row r="162" spans="1:21" s="91" customFormat="1" x14ac:dyDescent="0.3">
      <c r="A162" s="131"/>
      <c r="B162" s="131"/>
      <c r="C162" s="131"/>
      <c r="D162" s="131"/>
      <c r="E162" s="102"/>
      <c r="F162" s="103"/>
      <c r="G162" s="104"/>
      <c r="H162" s="105"/>
      <c r="I162" s="105"/>
      <c r="J162" s="104"/>
      <c r="K162" s="105"/>
      <c r="L162" s="105"/>
      <c r="M162" s="105"/>
      <c r="N162" s="104"/>
      <c r="O162" s="105"/>
      <c r="P162" s="105"/>
      <c r="Q162" s="106"/>
      <c r="R162" s="106"/>
      <c r="S162" s="106">
        <f t="shared" si="18"/>
        <v>0</v>
      </c>
      <c r="T162" s="107">
        <f t="shared" si="16"/>
        <v>0</v>
      </c>
      <c r="U162"/>
    </row>
    <row r="163" spans="1:21" s="11" customFormat="1" x14ac:dyDescent="0.3">
      <c r="A163" s="132"/>
      <c r="B163" s="132"/>
      <c r="C163" s="132"/>
      <c r="D163" s="132"/>
      <c r="E163" s="113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</row>
    <row r="164" spans="1:21" x14ac:dyDescent="0.3">
      <c r="E164" s="3"/>
      <c r="G164" s="115"/>
      <c r="J164" s="115"/>
      <c r="N164" s="115"/>
    </row>
    <row r="875" spans="2:14" x14ac:dyDescent="0.3">
      <c r="B875" s="225"/>
      <c r="C875" s="225"/>
      <c r="D875" s="225"/>
      <c r="F875" s="226"/>
    </row>
    <row r="876" spans="2:14" x14ac:dyDescent="0.3">
      <c r="B876" s="225"/>
      <c r="C876" s="225"/>
      <c r="D876" s="225"/>
      <c r="F876" s="226"/>
    </row>
    <row r="877" spans="2:14" x14ac:dyDescent="0.3">
      <c r="B877" s="225"/>
      <c r="C877" s="225"/>
      <c r="D877" s="225"/>
      <c r="F877" s="226"/>
      <c r="J877" s="226"/>
      <c r="K877" s="226"/>
      <c r="L877" s="226"/>
      <c r="M877" s="226"/>
      <c r="N877" s="226"/>
    </row>
    <row r="878" spans="2:14" x14ac:dyDescent="0.3">
      <c r="B878" s="225"/>
      <c r="C878" s="225"/>
      <c r="D878" s="225"/>
      <c r="F878" s="226"/>
    </row>
    <row r="879" spans="2:14" x14ac:dyDescent="0.3">
      <c r="B879" s="225"/>
      <c r="C879" s="225"/>
      <c r="D879" s="225"/>
      <c r="F879" s="226"/>
      <c r="J879" s="226"/>
      <c r="K879" s="226"/>
      <c r="L879" s="226"/>
      <c r="M879" s="226"/>
      <c r="N879" s="226"/>
    </row>
    <row r="880" spans="2:14" x14ac:dyDescent="0.3">
      <c r="B880" s="225"/>
      <c r="C880" s="225"/>
      <c r="D880" s="225"/>
      <c r="F880" s="226"/>
    </row>
    <row r="881" spans="2:18" x14ac:dyDescent="0.3">
      <c r="B881" s="225"/>
      <c r="C881" s="225"/>
      <c r="D881" s="225"/>
      <c r="F881" s="226"/>
    </row>
    <row r="883" spans="2:18" x14ac:dyDescent="0.3">
      <c r="B883" s="225"/>
      <c r="C883" s="225"/>
      <c r="D883" s="225"/>
      <c r="F883" s="226"/>
      <c r="G883" s="226"/>
      <c r="H883" s="226"/>
      <c r="I883" s="226"/>
      <c r="J883" s="226"/>
      <c r="K883" s="226"/>
      <c r="L883" s="226"/>
      <c r="M883" s="226"/>
      <c r="N883" s="226"/>
      <c r="O883" s="226"/>
      <c r="P883" s="226"/>
      <c r="Q883" s="226"/>
      <c r="R883" s="226"/>
    </row>
  </sheetData>
  <autoFilter ref="A5:T164"/>
  <mergeCells count="5">
    <mergeCell ref="AB4:AD4"/>
    <mergeCell ref="S4:S5"/>
    <mergeCell ref="U4:W4"/>
    <mergeCell ref="X4:Z4"/>
    <mergeCell ref="AA4:AA5"/>
  </mergeCells>
  <conditionalFormatting sqref="T7:T55 AE6:XFD6 A6:T6 G6:P136">
    <cfRule type="expression" dxfId="66" priority="54">
      <formula>"$C5=1"</formula>
    </cfRule>
  </conditionalFormatting>
  <conditionalFormatting sqref="E6">
    <cfRule type="expression" dxfId="65" priority="53">
      <formula>"$C5=1"</formula>
    </cfRule>
  </conditionalFormatting>
  <conditionalFormatting sqref="A6:XFD162">
    <cfRule type="expression" dxfId="64" priority="52">
      <formula>$C6=1</formula>
    </cfRule>
  </conditionalFormatting>
  <conditionalFormatting sqref="T56:T162">
    <cfRule type="expression" dxfId="63" priority="51">
      <formula>"$C5=1"</formula>
    </cfRule>
  </conditionalFormatting>
  <conditionalFormatting sqref="V24:AD24">
    <cfRule type="expression" dxfId="62" priority="11">
      <formula>"$C5=1"</formula>
    </cfRule>
  </conditionalFormatting>
  <conditionalFormatting sqref="U6:AD6">
    <cfRule type="expression" dxfId="61" priority="50">
      <formula>"$C5=1"</formula>
    </cfRule>
  </conditionalFormatting>
  <conditionalFormatting sqref="U165:AD171">
    <cfRule type="expression" dxfId="60" priority="49">
      <formula>$C165=1</formula>
    </cfRule>
  </conditionalFormatting>
  <conditionalFormatting sqref="U10">
    <cfRule type="expression" dxfId="59" priority="48">
      <formula>"$C5=1"</formula>
    </cfRule>
  </conditionalFormatting>
  <conditionalFormatting sqref="U19">
    <cfRule type="expression" dxfId="58" priority="47">
      <formula>"$C5=1"</formula>
    </cfRule>
  </conditionalFormatting>
  <conditionalFormatting sqref="U24">
    <cfRule type="expression" dxfId="57" priority="46">
      <formula>"$C5=1"</formula>
    </cfRule>
  </conditionalFormatting>
  <conditionalFormatting sqref="U55">
    <cfRule type="expression" dxfId="56" priority="45">
      <formula>"$C5=1"</formula>
    </cfRule>
  </conditionalFormatting>
  <conditionalFormatting sqref="U59">
    <cfRule type="expression" dxfId="55" priority="44">
      <formula>"$C5=1"</formula>
    </cfRule>
  </conditionalFormatting>
  <conditionalFormatting sqref="U64">
    <cfRule type="expression" dxfId="54" priority="43">
      <formula>"$C5=1"</formula>
    </cfRule>
  </conditionalFormatting>
  <conditionalFormatting sqref="U68">
    <cfRule type="expression" dxfId="53" priority="42">
      <formula>"$C5=1"</formula>
    </cfRule>
  </conditionalFormatting>
  <conditionalFormatting sqref="U79">
    <cfRule type="expression" dxfId="52" priority="41">
      <formula>"$C5=1"</formula>
    </cfRule>
  </conditionalFormatting>
  <conditionalFormatting sqref="V10:AD10">
    <cfRule type="expression" dxfId="51" priority="40">
      <formula>"$C5=1"</formula>
    </cfRule>
  </conditionalFormatting>
  <conditionalFormatting sqref="V19:AD19">
    <cfRule type="expression" dxfId="50" priority="39">
      <formula>"$C5=1"</formula>
    </cfRule>
  </conditionalFormatting>
  <conditionalFormatting sqref="V24:AD24">
    <cfRule type="expression" dxfId="49" priority="38">
      <formula>"$C5=1"</formula>
    </cfRule>
  </conditionalFormatting>
  <conditionalFormatting sqref="V55:AD55">
    <cfRule type="expression" dxfId="48" priority="37">
      <formula>"$C5=1"</formula>
    </cfRule>
  </conditionalFormatting>
  <conditionalFormatting sqref="V59:AD59">
    <cfRule type="expression" dxfId="47" priority="36">
      <formula>"$C5=1"</formula>
    </cfRule>
  </conditionalFormatting>
  <conditionalFormatting sqref="V64:AD64">
    <cfRule type="expression" dxfId="46" priority="35">
      <formula>"$C5=1"</formula>
    </cfRule>
  </conditionalFormatting>
  <conditionalFormatting sqref="V68:AD68">
    <cfRule type="expression" dxfId="45" priority="34">
      <formula>"$C5=1"</formula>
    </cfRule>
  </conditionalFormatting>
  <conditionalFormatting sqref="V79:AD79">
    <cfRule type="expression" dxfId="44" priority="33">
      <formula>"$C5=1"</formula>
    </cfRule>
  </conditionalFormatting>
  <conditionalFormatting sqref="U56">
    <cfRule type="expression" dxfId="43" priority="32">
      <formula>"$C5=1"</formula>
    </cfRule>
  </conditionalFormatting>
  <conditionalFormatting sqref="U60">
    <cfRule type="expression" dxfId="42" priority="31">
      <formula>"$C5=1"</formula>
    </cfRule>
  </conditionalFormatting>
  <conditionalFormatting sqref="U65">
    <cfRule type="expression" dxfId="41" priority="30">
      <formula>"$C5=1"</formula>
    </cfRule>
  </conditionalFormatting>
  <conditionalFormatting sqref="U69">
    <cfRule type="expression" dxfId="40" priority="29">
      <formula>"$C5=1"</formula>
    </cfRule>
  </conditionalFormatting>
  <conditionalFormatting sqref="U80">
    <cfRule type="expression" dxfId="39" priority="28">
      <formula>"$C5=1"</formula>
    </cfRule>
  </conditionalFormatting>
  <conditionalFormatting sqref="V59:AD59">
    <cfRule type="expression" dxfId="38" priority="27">
      <formula>"$C5=1"</formula>
    </cfRule>
  </conditionalFormatting>
  <conditionalFormatting sqref="V64:AD64">
    <cfRule type="expression" dxfId="37" priority="26">
      <formula>"$C5=1"</formula>
    </cfRule>
  </conditionalFormatting>
  <conditionalFormatting sqref="V68:AD68">
    <cfRule type="expression" dxfId="36" priority="25">
      <formula>"$C5=1"</formula>
    </cfRule>
  </conditionalFormatting>
  <conditionalFormatting sqref="V79:AD79">
    <cfRule type="expression" dxfId="35" priority="24">
      <formula>"$C5=1"</formula>
    </cfRule>
  </conditionalFormatting>
  <conditionalFormatting sqref="V56:AD56">
    <cfRule type="expression" dxfId="34" priority="23">
      <formula>"$C5=1"</formula>
    </cfRule>
  </conditionalFormatting>
  <conditionalFormatting sqref="V60:AD60">
    <cfRule type="expression" dxfId="33" priority="22">
      <formula>"$C5=1"</formula>
    </cfRule>
  </conditionalFormatting>
  <conditionalFormatting sqref="V65:AD65">
    <cfRule type="expression" dxfId="32" priority="21">
      <formula>"$C5=1"</formula>
    </cfRule>
  </conditionalFormatting>
  <conditionalFormatting sqref="V69:AD69">
    <cfRule type="expression" dxfId="31" priority="20">
      <formula>"$C5=1"</formula>
    </cfRule>
  </conditionalFormatting>
  <conditionalFormatting sqref="V80:AD80">
    <cfRule type="expression" dxfId="30" priority="19">
      <formula>"$C5=1"</formula>
    </cfRule>
  </conditionalFormatting>
  <conditionalFormatting sqref="V80:AD80">
    <cfRule type="expression" dxfId="29" priority="18">
      <formula>"$C5=1"</formula>
    </cfRule>
  </conditionalFormatting>
  <conditionalFormatting sqref="U70">
    <cfRule type="expression" dxfId="28" priority="17">
      <formula>"$C5=1"</formula>
    </cfRule>
  </conditionalFormatting>
  <conditionalFormatting sqref="U81">
    <cfRule type="expression" dxfId="27" priority="16">
      <formula>"$C5=1"</formula>
    </cfRule>
  </conditionalFormatting>
  <conditionalFormatting sqref="V79:AD79">
    <cfRule type="expression" dxfId="26" priority="15">
      <formula>"$C5=1"</formula>
    </cfRule>
  </conditionalFormatting>
  <conditionalFormatting sqref="V80:AD80">
    <cfRule type="expression" dxfId="25" priority="14">
      <formula>"$C5=1"</formula>
    </cfRule>
  </conditionalFormatting>
  <conditionalFormatting sqref="V70:AD70">
    <cfRule type="expression" dxfId="24" priority="13">
      <formula>"$C5=1"</formula>
    </cfRule>
  </conditionalFormatting>
  <conditionalFormatting sqref="V81:AD81">
    <cfRule type="expression" dxfId="23" priority="12">
      <formula>"$C5=1"</formula>
    </cfRule>
  </conditionalFormatting>
  <conditionalFormatting sqref="U87">
    <cfRule type="expression" dxfId="22" priority="10">
      <formula>"$C5=1"</formula>
    </cfRule>
  </conditionalFormatting>
  <conditionalFormatting sqref="V81:AD81">
    <cfRule type="expression" dxfId="21" priority="9">
      <formula>"$C5=1"</formula>
    </cfRule>
  </conditionalFormatting>
  <conditionalFormatting sqref="V87:AD87">
    <cfRule type="expression" dxfId="20" priority="8">
      <formula>"$C5=1"</formula>
    </cfRule>
  </conditionalFormatting>
  <conditionalFormatting sqref="G164">
    <cfRule type="expression" dxfId="19" priority="7">
      <formula>$C164=1</formula>
    </cfRule>
  </conditionalFormatting>
  <conditionalFormatting sqref="J164">
    <cfRule type="expression" dxfId="18" priority="6">
      <formula>$C164=1</formula>
    </cfRule>
  </conditionalFormatting>
  <conditionalFormatting sqref="N164">
    <cfRule type="expression" dxfId="17" priority="5">
      <formula>$C164=1</formula>
    </cfRule>
  </conditionalFormatting>
  <conditionalFormatting sqref="G7:P55">
    <cfRule type="expression" dxfId="16" priority="4">
      <formula>"$C5=1"</formula>
    </cfRule>
  </conditionalFormatting>
  <conditionalFormatting sqref="G56:P161">
    <cfRule type="expression" dxfId="15" priority="3">
      <formula>"$C5=1"</formula>
    </cfRule>
  </conditionalFormatting>
  <conditionalFormatting sqref="G6:P161">
    <cfRule type="expression" dxfId="14" priority="1">
      <formula>0</formula>
    </cfRule>
    <cfRule type="cellIs" dxfId="13" priority="2" operator="lessThan">
      <formula>0.2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L75"/>
  <sheetViews>
    <sheetView zoomScaleNormal="239" zoomScaleSheetLayoutView="383" workbookViewId="0">
      <selection activeCell="B2" sqref="B1:R1048576"/>
    </sheetView>
  </sheetViews>
  <sheetFormatPr defaultColWidth="9.109375" defaultRowHeight="14.4" x14ac:dyDescent="0.3"/>
  <cols>
    <col min="1" max="1" width="11.44140625" customWidth="1"/>
    <col min="2" max="2" width="40.44140625" customWidth="1"/>
    <col min="3" max="3" width="13.44140625" customWidth="1"/>
    <col min="4" max="4" width="13.6640625" customWidth="1"/>
    <col min="5" max="12" width="10.44140625" customWidth="1"/>
    <col min="13" max="16384" width="9.109375" style="118"/>
  </cols>
  <sheetData>
    <row r="1" spans="1:12" ht="11.25" customHeight="1" x14ac:dyDescent="0.3">
      <c r="A1" s="1" t="s">
        <v>0</v>
      </c>
    </row>
    <row r="2" spans="1:12" ht="12.75" customHeight="1" x14ac:dyDescent="0.3">
      <c r="A2" s="2" t="s">
        <v>90</v>
      </c>
      <c r="B2" s="2" t="s">
        <v>91</v>
      </c>
      <c r="C2" s="2" t="s">
        <v>92</v>
      </c>
      <c r="D2" s="2" t="s">
        <v>93</v>
      </c>
      <c r="E2" s="2" t="s">
        <v>94</v>
      </c>
      <c r="F2" s="2" t="s">
        <v>95</v>
      </c>
      <c r="G2" s="2" t="s">
        <v>96</v>
      </c>
      <c r="H2" s="2" t="s">
        <v>97</v>
      </c>
      <c r="I2" s="2" t="s">
        <v>98</v>
      </c>
      <c r="J2" s="2" t="s">
        <v>99</v>
      </c>
      <c r="K2" s="2" t="s">
        <v>100</v>
      </c>
      <c r="L2" s="2" t="s">
        <v>101</v>
      </c>
    </row>
    <row r="3" spans="1:12" ht="21.9" customHeight="1" x14ac:dyDescent="0.25">
      <c r="A3" s="3">
        <v>100</v>
      </c>
      <c r="B3" s="4" t="s">
        <v>3</v>
      </c>
      <c r="C3" s="185">
        <v>22384760</v>
      </c>
      <c r="D3" s="185">
        <v>25394761</v>
      </c>
      <c r="E3" s="185">
        <v>25394761</v>
      </c>
      <c r="F3" s="185">
        <v>23540848.109999999</v>
      </c>
      <c r="G3" s="185">
        <v>0</v>
      </c>
      <c r="H3" s="185">
        <v>23540848.109999999</v>
      </c>
      <c r="I3" s="185">
        <v>0</v>
      </c>
      <c r="J3" s="185">
        <v>0</v>
      </c>
      <c r="K3" s="5">
        <v>1853912.89</v>
      </c>
      <c r="L3" s="5">
        <v>92.7</v>
      </c>
    </row>
    <row r="4" spans="1:12" ht="44.1" customHeight="1" x14ac:dyDescent="0.25">
      <c r="A4" s="3">
        <v>150</v>
      </c>
      <c r="B4" s="4" t="s">
        <v>4</v>
      </c>
      <c r="C4" s="185">
        <v>22094160</v>
      </c>
      <c r="D4" s="185">
        <v>23930850</v>
      </c>
      <c r="E4" s="185">
        <v>23930850</v>
      </c>
      <c r="F4" s="185">
        <v>22391001.420000002</v>
      </c>
      <c r="G4" s="185">
        <v>0</v>
      </c>
      <c r="H4" s="185">
        <v>22391001.420000002</v>
      </c>
      <c r="I4" s="185">
        <v>0</v>
      </c>
      <c r="J4" s="185">
        <v>0</v>
      </c>
      <c r="K4" s="5">
        <v>1539848.58</v>
      </c>
      <c r="L4" s="5">
        <v>93.57</v>
      </c>
    </row>
    <row r="5" spans="1:12" ht="21.9" customHeight="1" x14ac:dyDescent="0.25">
      <c r="A5" s="3">
        <v>180</v>
      </c>
      <c r="B5" s="4" t="s">
        <v>5</v>
      </c>
      <c r="C5" s="185">
        <v>290600</v>
      </c>
      <c r="D5" s="185">
        <v>321600</v>
      </c>
      <c r="E5" s="185">
        <v>321600</v>
      </c>
      <c r="F5" s="185">
        <v>211931.24</v>
      </c>
      <c r="G5" s="185">
        <v>0</v>
      </c>
      <c r="H5" s="185">
        <v>211931.24</v>
      </c>
      <c r="I5" s="185">
        <v>0</v>
      </c>
      <c r="J5" s="185">
        <v>0</v>
      </c>
      <c r="K5" s="5">
        <v>109668.76</v>
      </c>
      <c r="L5" s="5">
        <v>65.900000000000006</v>
      </c>
    </row>
    <row r="6" spans="1:12" ht="21.9" customHeight="1" x14ac:dyDescent="0.25">
      <c r="A6" s="3">
        <v>191</v>
      </c>
      <c r="B6" s="4" t="s">
        <v>111</v>
      </c>
      <c r="C6" s="185">
        <v>0</v>
      </c>
      <c r="D6" s="185">
        <v>1142311</v>
      </c>
      <c r="E6" s="185">
        <v>1142311</v>
      </c>
      <c r="F6" s="185">
        <v>937915.45</v>
      </c>
      <c r="G6" s="185">
        <v>0</v>
      </c>
      <c r="H6" s="185">
        <v>937915.45</v>
      </c>
      <c r="I6" s="185">
        <v>0</v>
      </c>
      <c r="J6" s="185">
        <v>0</v>
      </c>
      <c r="K6" s="5">
        <v>204395.55</v>
      </c>
      <c r="L6" s="5">
        <v>82.11</v>
      </c>
    </row>
    <row r="7" spans="1:12" ht="21.9" customHeight="1" x14ac:dyDescent="0.25">
      <c r="A7" s="3">
        <v>1000</v>
      </c>
      <c r="B7" s="4" t="s">
        <v>6</v>
      </c>
      <c r="C7" s="185">
        <v>108526158</v>
      </c>
      <c r="D7" s="185">
        <v>111060269.03</v>
      </c>
      <c r="E7" s="185">
        <v>111060269.03</v>
      </c>
      <c r="F7" s="185">
        <v>105369501.44</v>
      </c>
      <c r="G7" s="185">
        <v>0</v>
      </c>
      <c r="H7" s="185">
        <v>105369501.44</v>
      </c>
      <c r="I7" s="185">
        <v>0</v>
      </c>
      <c r="J7" s="185">
        <v>0</v>
      </c>
      <c r="K7" s="5">
        <v>5690767.5899999999</v>
      </c>
      <c r="L7" s="5">
        <v>94.88</v>
      </c>
    </row>
    <row r="8" spans="1:12" ht="44.1" customHeight="1" x14ac:dyDescent="0.25">
      <c r="A8" s="3">
        <v>1010</v>
      </c>
      <c r="B8" s="4" t="s">
        <v>64</v>
      </c>
      <c r="C8" s="185">
        <v>9344406</v>
      </c>
      <c r="D8" s="185">
        <v>10346657</v>
      </c>
      <c r="E8" s="185">
        <v>10346657</v>
      </c>
      <c r="F8" s="185">
        <v>9229911.4800000004</v>
      </c>
      <c r="G8" s="185">
        <v>0</v>
      </c>
      <c r="H8" s="185">
        <v>9229911.4800000004</v>
      </c>
      <c r="I8" s="185">
        <v>0</v>
      </c>
      <c r="J8" s="185">
        <v>0</v>
      </c>
      <c r="K8" s="5">
        <v>1116745.52</v>
      </c>
      <c r="L8" s="5">
        <v>89.21</v>
      </c>
    </row>
    <row r="9" spans="1:12" ht="21.9" customHeight="1" x14ac:dyDescent="0.25">
      <c r="A9" s="3">
        <v>1020</v>
      </c>
      <c r="B9" s="4" t="s">
        <v>393</v>
      </c>
      <c r="C9" s="185">
        <v>90114562</v>
      </c>
      <c r="D9" s="185">
        <v>90356468.030000001</v>
      </c>
      <c r="E9" s="185">
        <v>90356468.030000001</v>
      </c>
      <c r="F9" s="185">
        <v>86753635.260000005</v>
      </c>
      <c r="G9" s="185">
        <v>0</v>
      </c>
      <c r="H9" s="185">
        <v>86753635.260000005</v>
      </c>
      <c r="I9" s="185">
        <v>0</v>
      </c>
      <c r="J9" s="185">
        <v>0</v>
      </c>
      <c r="K9" s="5">
        <v>3602832.77</v>
      </c>
      <c r="L9" s="5">
        <v>96.01</v>
      </c>
    </row>
    <row r="10" spans="1:12" ht="33" customHeight="1" x14ac:dyDescent="0.25">
      <c r="A10" s="3">
        <v>1090</v>
      </c>
      <c r="B10" s="4" t="s">
        <v>394</v>
      </c>
      <c r="C10" s="185">
        <v>2577720</v>
      </c>
      <c r="D10" s="185">
        <v>2149751</v>
      </c>
      <c r="E10" s="185">
        <v>2149751</v>
      </c>
      <c r="F10" s="185">
        <v>1877202.93</v>
      </c>
      <c r="G10" s="185">
        <v>0</v>
      </c>
      <c r="H10" s="185">
        <v>1877202.93</v>
      </c>
      <c r="I10" s="185">
        <v>0</v>
      </c>
      <c r="J10" s="185">
        <v>0</v>
      </c>
      <c r="K10" s="5">
        <v>272548.07</v>
      </c>
      <c r="L10" s="5">
        <v>87.32</v>
      </c>
    </row>
    <row r="11" spans="1:12" ht="21.9" customHeight="1" x14ac:dyDescent="0.25">
      <c r="A11" s="3">
        <v>1161</v>
      </c>
      <c r="B11" s="4" t="s">
        <v>10</v>
      </c>
      <c r="C11" s="185">
        <v>5072460</v>
      </c>
      <c r="D11" s="185">
        <v>6857928</v>
      </c>
      <c r="E11" s="185">
        <v>6857928</v>
      </c>
      <c r="F11" s="185">
        <v>6823572.5</v>
      </c>
      <c r="G11" s="185">
        <v>0</v>
      </c>
      <c r="H11" s="185">
        <v>6823572.5</v>
      </c>
      <c r="I11" s="185">
        <v>0</v>
      </c>
      <c r="J11" s="185">
        <v>0</v>
      </c>
      <c r="K11" s="5">
        <v>34355.5</v>
      </c>
      <c r="L11" s="5">
        <v>99.5</v>
      </c>
    </row>
    <row r="12" spans="1:12" ht="14.25" customHeight="1" x14ac:dyDescent="0.25">
      <c r="A12" s="3">
        <v>1162</v>
      </c>
      <c r="B12" s="4" t="s">
        <v>11</v>
      </c>
      <c r="C12" s="185">
        <v>18100</v>
      </c>
      <c r="D12" s="185">
        <v>18100</v>
      </c>
      <c r="E12" s="185">
        <v>18100</v>
      </c>
      <c r="F12" s="185">
        <v>10860</v>
      </c>
      <c r="G12" s="185">
        <v>0</v>
      </c>
      <c r="H12" s="185">
        <v>10860</v>
      </c>
      <c r="I12" s="185">
        <v>0</v>
      </c>
      <c r="J12" s="185">
        <v>0</v>
      </c>
      <c r="K12" s="5">
        <v>7240</v>
      </c>
      <c r="L12" s="5">
        <v>60</v>
      </c>
    </row>
    <row r="13" spans="1:12" ht="21.9" customHeight="1" x14ac:dyDescent="0.25">
      <c r="A13" s="3">
        <v>1170</v>
      </c>
      <c r="B13" s="4" t="s">
        <v>373</v>
      </c>
      <c r="C13" s="185">
        <v>1398910</v>
      </c>
      <c r="D13" s="185">
        <v>1331365</v>
      </c>
      <c r="E13" s="185">
        <v>1331365</v>
      </c>
      <c r="F13" s="185">
        <v>674319.27</v>
      </c>
      <c r="G13" s="185">
        <v>0</v>
      </c>
      <c r="H13" s="185">
        <v>674319.27</v>
      </c>
      <c r="I13" s="185">
        <v>0</v>
      </c>
      <c r="J13" s="185">
        <v>0</v>
      </c>
      <c r="K13" s="5">
        <v>657045.73</v>
      </c>
      <c r="L13" s="5">
        <v>50.65</v>
      </c>
    </row>
    <row r="14" spans="1:12" ht="21.9" customHeight="1" x14ac:dyDescent="0.25">
      <c r="A14" s="3">
        <v>2000</v>
      </c>
      <c r="B14" s="4" t="s">
        <v>12</v>
      </c>
      <c r="C14" s="185">
        <v>14484830</v>
      </c>
      <c r="D14" s="185">
        <v>19600041.579999998</v>
      </c>
      <c r="E14" s="185">
        <v>19600041.579999998</v>
      </c>
      <c r="F14" s="185">
        <v>19588961.559999999</v>
      </c>
      <c r="G14" s="185">
        <v>0</v>
      </c>
      <c r="H14" s="185">
        <v>19588961.559999999</v>
      </c>
      <c r="I14" s="185">
        <v>0</v>
      </c>
      <c r="J14" s="185">
        <v>0</v>
      </c>
      <c r="K14" s="5">
        <v>11080.02</v>
      </c>
      <c r="L14" s="5">
        <v>99.94</v>
      </c>
    </row>
    <row r="15" spans="1:12" ht="33" customHeight="1" x14ac:dyDescent="0.25">
      <c r="A15" s="3">
        <v>2010</v>
      </c>
      <c r="B15" s="4" t="s">
        <v>13</v>
      </c>
      <c r="C15" s="185">
        <v>11376220</v>
      </c>
      <c r="D15" s="185">
        <v>13728675.699999999</v>
      </c>
      <c r="E15" s="185">
        <v>13728675.699999999</v>
      </c>
      <c r="F15" s="185">
        <v>13728675.59</v>
      </c>
      <c r="G15" s="185">
        <v>0</v>
      </c>
      <c r="H15" s="185">
        <v>13728675.59</v>
      </c>
      <c r="I15" s="185">
        <v>0</v>
      </c>
      <c r="J15" s="185">
        <v>0</v>
      </c>
      <c r="K15" s="5">
        <v>0.11</v>
      </c>
      <c r="L15" s="5">
        <v>100</v>
      </c>
    </row>
    <row r="16" spans="1:12" ht="21.9" customHeight="1" x14ac:dyDescent="0.25">
      <c r="A16" s="3">
        <v>2111</v>
      </c>
      <c r="B16" s="4" t="s">
        <v>14</v>
      </c>
      <c r="C16" s="185">
        <v>2936900</v>
      </c>
      <c r="D16" s="185">
        <v>5127940</v>
      </c>
      <c r="E16" s="185">
        <v>5127940</v>
      </c>
      <c r="F16" s="185">
        <v>5116860.09</v>
      </c>
      <c r="G16" s="185">
        <v>0</v>
      </c>
      <c r="H16" s="185">
        <v>5116860.09</v>
      </c>
      <c r="I16" s="185">
        <v>0</v>
      </c>
      <c r="J16" s="185">
        <v>0</v>
      </c>
      <c r="K16" s="5">
        <v>11079.91</v>
      </c>
      <c r="L16" s="5">
        <v>99.78</v>
      </c>
    </row>
    <row r="17" spans="1:12" ht="21.9" customHeight="1" x14ac:dyDescent="0.25">
      <c r="A17" s="3">
        <v>2144</v>
      </c>
      <c r="B17" s="4" t="s">
        <v>15</v>
      </c>
      <c r="C17" s="185">
        <v>171710</v>
      </c>
      <c r="D17" s="185">
        <v>743425.88</v>
      </c>
      <c r="E17" s="185">
        <v>743425.88</v>
      </c>
      <c r="F17" s="185">
        <v>743425.88</v>
      </c>
      <c r="G17" s="185">
        <v>0</v>
      </c>
      <c r="H17" s="185">
        <v>743425.88</v>
      </c>
      <c r="I17" s="185">
        <v>0</v>
      </c>
      <c r="J17" s="185">
        <v>0</v>
      </c>
      <c r="K17" s="5">
        <v>0</v>
      </c>
      <c r="L17" s="5">
        <v>100</v>
      </c>
    </row>
    <row r="18" spans="1:12" ht="21.9" customHeight="1" x14ac:dyDescent="0.25">
      <c r="A18" s="3">
        <v>3000</v>
      </c>
      <c r="B18" s="4" t="s">
        <v>17</v>
      </c>
      <c r="C18" s="185">
        <v>8327950</v>
      </c>
      <c r="D18" s="185">
        <v>10349810</v>
      </c>
      <c r="E18" s="185">
        <v>10349810</v>
      </c>
      <c r="F18" s="185">
        <v>9876006.0899999999</v>
      </c>
      <c r="G18" s="185">
        <v>0</v>
      </c>
      <c r="H18" s="185">
        <v>9876006.0899999999</v>
      </c>
      <c r="I18" s="185">
        <v>0</v>
      </c>
      <c r="J18" s="185">
        <v>0</v>
      </c>
      <c r="K18" s="5">
        <v>473803.91</v>
      </c>
      <c r="L18" s="5">
        <v>95.42</v>
      </c>
    </row>
    <row r="19" spans="1:12" ht="21.9" customHeight="1" x14ac:dyDescent="0.25">
      <c r="A19" s="3">
        <v>3031</v>
      </c>
      <c r="B19" s="4" t="s">
        <v>22</v>
      </c>
      <c r="C19" s="185">
        <v>1240</v>
      </c>
      <c r="D19" s="185">
        <v>312.55</v>
      </c>
      <c r="E19" s="185">
        <v>312.55</v>
      </c>
      <c r="F19" s="185">
        <v>312.55</v>
      </c>
      <c r="G19" s="185">
        <v>0</v>
      </c>
      <c r="H19" s="185">
        <v>312.55</v>
      </c>
      <c r="I19" s="185">
        <v>0</v>
      </c>
      <c r="J19" s="185">
        <v>0</v>
      </c>
      <c r="K19" s="5">
        <v>0</v>
      </c>
      <c r="L19" s="5">
        <v>100</v>
      </c>
    </row>
    <row r="20" spans="1:12" ht="21.9" customHeight="1" x14ac:dyDescent="0.25">
      <c r="A20" s="3">
        <v>3032</v>
      </c>
      <c r="B20" s="4" t="s">
        <v>23</v>
      </c>
      <c r="C20" s="185">
        <v>11300</v>
      </c>
      <c r="D20" s="185">
        <v>4081.21</v>
      </c>
      <c r="E20" s="185">
        <v>4081.21</v>
      </c>
      <c r="F20" s="185">
        <v>4081.21</v>
      </c>
      <c r="G20" s="185">
        <v>0</v>
      </c>
      <c r="H20" s="185">
        <v>4081.21</v>
      </c>
      <c r="I20" s="185">
        <v>0</v>
      </c>
      <c r="J20" s="185">
        <v>0</v>
      </c>
      <c r="K20" s="5">
        <v>0</v>
      </c>
      <c r="L20" s="5">
        <v>100</v>
      </c>
    </row>
    <row r="21" spans="1:12" ht="33" customHeight="1" x14ac:dyDescent="0.25">
      <c r="A21" s="3">
        <v>3033</v>
      </c>
      <c r="B21" s="4" t="s">
        <v>24</v>
      </c>
      <c r="C21" s="185">
        <v>890000</v>
      </c>
      <c r="D21" s="185">
        <v>1270519.55</v>
      </c>
      <c r="E21" s="185">
        <v>1270519.55</v>
      </c>
      <c r="F21" s="185">
        <v>1081066.77</v>
      </c>
      <c r="G21" s="185">
        <v>0</v>
      </c>
      <c r="H21" s="185">
        <v>1081066.77</v>
      </c>
      <c r="I21" s="185">
        <v>0</v>
      </c>
      <c r="J21" s="185">
        <v>0</v>
      </c>
      <c r="K21" s="5">
        <v>189452.78</v>
      </c>
      <c r="L21" s="5">
        <v>85.09</v>
      </c>
    </row>
    <row r="22" spans="1:12" ht="33" customHeight="1" x14ac:dyDescent="0.25">
      <c r="A22" s="3">
        <v>3035</v>
      </c>
      <c r="B22" s="4" t="s">
        <v>25</v>
      </c>
      <c r="C22" s="185">
        <v>55490</v>
      </c>
      <c r="D22" s="185">
        <v>127256.44</v>
      </c>
      <c r="E22" s="185">
        <v>127256.44</v>
      </c>
      <c r="F22" s="185">
        <v>127256.44</v>
      </c>
      <c r="G22" s="185">
        <v>0</v>
      </c>
      <c r="H22" s="185">
        <v>127256.44</v>
      </c>
      <c r="I22" s="185">
        <v>0</v>
      </c>
      <c r="J22" s="185">
        <v>0</v>
      </c>
      <c r="K22" s="5">
        <v>0</v>
      </c>
      <c r="L22" s="5">
        <v>100</v>
      </c>
    </row>
    <row r="23" spans="1:12" ht="21.9" customHeight="1" x14ac:dyDescent="0.25">
      <c r="A23" s="3">
        <v>3104</v>
      </c>
      <c r="B23" s="4" t="s">
        <v>39</v>
      </c>
      <c r="C23" s="185">
        <v>5764270</v>
      </c>
      <c r="D23" s="185">
        <v>7179515</v>
      </c>
      <c r="E23" s="185">
        <v>7179515</v>
      </c>
      <c r="F23" s="185">
        <v>7123277.9699999997</v>
      </c>
      <c r="G23" s="185">
        <v>0</v>
      </c>
      <c r="H23" s="185">
        <v>7123277.9699999997</v>
      </c>
      <c r="I23" s="185">
        <v>0</v>
      </c>
      <c r="J23" s="185">
        <v>0</v>
      </c>
      <c r="K23" s="5">
        <v>56237.03</v>
      </c>
      <c r="L23" s="5">
        <v>99.22</v>
      </c>
    </row>
    <row r="24" spans="1:12" ht="21.9" customHeight="1" x14ac:dyDescent="0.25">
      <c r="A24" s="3">
        <v>3112</v>
      </c>
      <c r="B24" s="4" t="s">
        <v>40</v>
      </c>
      <c r="C24" s="185">
        <v>15000</v>
      </c>
      <c r="D24" s="185">
        <v>10000</v>
      </c>
      <c r="E24" s="185">
        <v>10000</v>
      </c>
      <c r="F24" s="185">
        <v>10000</v>
      </c>
      <c r="G24" s="185">
        <v>0</v>
      </c>
      <c r="H24" s="185">
        <v>10000</v>
      </c>
      <c r="I24" s="185">
        <v>0</v>
      </c>
      <c r="J24" s="185">
        <v>0</v>
      </c>
      <c r="K24" s="5">
        <v>0</v>
      </c>
      <c r="L24" s="5">
        <v>100</v>
      </c>
    </row>
    <row r="25" spans="1:12" ht="21.9" customHeight="1" x14ac:dyDescent="0.25">
      <c r="A25" s="3">
        <v>3121</v>
      </c>
      <c r="B25" s="4" t="s">
        <v>41</v>
      </c>
      <c r="C25" s="185">
        <v>855550</v>
      </c>
      <c r="D25" s="185">
        <v>1023725</v>
      </c>
      <c r="E25" s="185">
        <v>1023725</v>
      </c>
      <c r="F25" s="185">
        <v>1023571.39</v>
      </c>
      <c r="G25" s="185">
        <v>0</v>
      </c>
      <c r="H25" s="185">
        <v>1023571.39</v>
      </c>
      <c r="I25" s="185">
        <v>0</v>
      </c>
      <c r="J25" s="185">
        <v>0</v>
      </c>
      <c r="K25" s="5">
        <v>153.61000000000001</v>
      </c>
      <c r="L25" s="5">
        <v>99.98</v>
      </c>
    </row>
    <row r="26" spans="1:12" ht="21.9" customHeight="1" x14ac:dyDescent="0.25">
      <c r="A26" s="3">
        <v>3140</v>
      </c>
      <c r="B26" s="4" t="s">
        <v>42</v>
      </c>
      <c r="C26" s="185">
        <v>57000</v>
      </c>
      <c r="D26" s="185">
        <v>0</v>
      </c>
      <c r="E26" s="185">
        <v>0</v>
      </c>
      <c r="F26" s="185">
        <v>0</v>
      </c>
      <c r="G26" s="185">
        <v>0</v>
      </c>
      <c r="H26" s="185">
        <v>0</v>
      </c>
      <c r="I26" s="185">
        <v>0</v>
      </c>
      <c r="J26" s="185">
        <v>0</v>
      </c>
      <c r="K26" s="5">
        <v>0</v>
      </c>
      <c r="L26" s="5">
        <v>0</v>
      </c>
    </row>
    <row r="27" spans="1:12" ht="21.9" customHeight="1" x14ac:dyDescent="0.25">
      <c r="A27" s="3">
        <v>3160</v>
      </c>
      <c r="B27" s="4" t="s">
        <v>43</v>
      </c>
      <c r="C27" s="185">
        <v>64840</v>
      </c>
      <c r="D27" s="185">
        <v>70851.320000000007</v>
      </c>
      <c r="E27" s="185">
        <v>70851.320000000007</v>
      </c>
      <c r="F27" s="185">
        <v>67174.080000000002</v>
      </c>
      <c r="G27" s="185">
        <v>0</v>
      </c>
      <c r="H27" s="185">
        <v>67174.080000000002</v>
      </c>
      <c r="I27" s="185">
        <v>0</v>
      </c>
      <c r="J27" s="185">
        <v>0</v>
      </c>
      <c r="K27" s="5">
        <v>3677.24</v>
      </c>
      <c r="L27" s="5">
        <v>94.81</v>
      </c>
    </row>
    <row r="28" spans="1:12" ht="14.25" customHeight="1" x14ac:dyDescent="0.25">
      <c r="A28" s="3">
        <v>3191</v>
      </c>
      <c r="B28" s="4" t="s">
        <v>65</v>
      </c>
      <c r="C28" s="185">
        <v>55500</v>
      </c>
      <c r="D28" s="185">
        <v>58500</v>
      </c>
      <c r="E28" s="185">
        <v>58500</v>
      </c>
      <c r="F28" s="185">
        <v>48000</v>
      </c>
      <c r="G28" s="185">
        <v>0</v>
      </c>
      <c r="H28" s="185">
        <v>48000</v>
      </c>
      <c r="I28" s="185">
        <v>0</v>
      </c>
      <c r="J28" s="185">
        <v>0</v>
      </c>
      <c r="K28" s="5">
        <v>10500</v>
      </c>
      <c r="L28" s="5">
        <v>82.05</v>
      </c>
    </row>
    <row r="29" spans="1:12" ht="21.9" customHeight="1" x14ac:dyDescent="0.25">
      <c r="A29" s="3">
        <v>3210</v>
      </c>
      <c r="B29" s="4" t="s">
        <v>76</v>
      </c>
      <c r="C29" s="185">
        <v>80760</v>
      </c>
      <c r="D29" s="185">
        <v>103820</v>
      </c>
      <c r="E29" s="185">
        <v>103820</v>
      </c>
      <c r="F29" s="185">
        <v>81387.77</v>
      </c>
      <c r="G29" s="185">
        <v>0</v>
      </c>
      <c r="H29" s="185">
        <v>81387.77</v>
      </c>
      <c r="I29" s="185">
        <v>0</v>
      </c>
      <c r="J29" s="185">
        <v>0</v>
      </c>
      <c r="K29" s="5">
        <v>22432.23</v>
      </c>
      <c r="L29" s="5">
        <v>78.39</v>
      </c>
    </row>
    <row r="30" spans="1:12" ht="21.9" customHeight="1" x14ac:dyDescent="0.25">
      <c r="A30" s="3">
        <v>3242</v>
      </c>
      <c r="B30" s="4" t="s">
        <v>45</v>
      </c>
      <c r="C30" s="185">
        <v>477000</v>
      </c>
      <c r="D30" s="185">
        <v>501228.93</v>
      </c>
      <c r="E30" s="185">
        <v>501228.93</v>
      </c>
      <c r="F30" s="185">
        <v>309877.90999999997</v>
      </c>
      <c r="G30" s="185">
        <v>0</v>
      </c>
      <c r="H30" s="185">
        <v>309877.90999999997</v>
      </c>
      <c r="I30" s="185">
        <v>0</v>
      </c>
      <c r="J30" s="185">
        <v>0</v>
      </c>
      <c r="K30" s="5">
        <v>191351.02</v>
      </c>
      <c r="L30" s="5">
        <v>61.82</v>
      </c>
    </row>
    <row r="31" spans="1:12" ht="14.25" customHeight="1" x14ac:dyDescent="0.25">
      <c r="A31" s="3">
        <v>4000</v>
      </c>
      <c r="B31" s="4" t="s">
        <v>46</v>
      </c>
      <c r="C31" s="185">
        <v>10178510</v>
      </c>
      <c r="D31" s="185">
        <v>10488061</v>
      </c>
      <c r="E31" s="185">
        <v>10488061</v>
      </c>
      <c r="F31" s="185">
        <v>9644830.9600000009</v>
      </c>
      <c r="G31" s="185">
        <v>0</v>
      </c>
      <c r="H31" s="185">
        <v>9644830.9600000009</v>
      </c>
      <c r="I31" s="185">
        <v>0</v>
      </c>
      <c r="J31" s="185">
        <v>0</v>
      </c>
      <c r="K31" s="5">
        <v>843230.04</v>
      </c>
      <c r="L31" s="5">
        <v>91.96</v>
      </c>
    </row>
    <row r="32" spans="1:12" ht="21.9" customHeight="1" x14ac:dyDescent="0.25">
      <c r="A32" s="3">
        <v>4030</v>
      </c>
      <c r="B32" s="4" t="s">
        <v>47</v>
      </c>
      <c r="C32" s="185">
        <v>4023160</v>
      </c>
      <c r="D32" s="185">
        <v>4527390</v>
      </c>
      <c r="E32" s="185">
        <v>4527390</v>
      </c>
      <c r="F32" s="185">
        <v>4375889.0999999996</v>
      </c>
      <c r="G32" s="185">
        <v>0</v>
      </c>
      <c r="H32" s="185">
        <v>4375889.0999999996</v>
      </c>
      <c r="I32" s="185">
        <v>0</v>
      </c>
      <c r="J32" s="185">
        <v>0</v>
      </c>
      <c r="K32" s="5">
        <v>151500.9</v>
      </c>
      <c r="L32" s="5">
        <v>96.65</v>
      </c>
    </row>
    <row r="33" spans="1:12" ht="21.9" customHeight="1" x14ac:dyDescent="0.25">
      <c r="A33" s="3">
        <v>4060</v>
      </c>
      <c r="B33" s="4" t="s">
        <v>48</v>
      </c>
      <c r="C33" s="185">
        <v>5839240</v>
      </c>
      <c r="D33" s="185">
        <v>5583676</v>
      </c>
      <c r="E33" s="185">
        <v>5583676</v>
      </c>
      <c r="F33" s="185">
        <v>4900286.93</v>
      </c>
      <c r="G33" s="185">
        <v>0</v>
      </c>
      <c r="H33" s="185">
        <v>4900286.93</v>
      </c>
      <c r="I33" s="185">
        <v>0</v>
      </c>
      <c r="J33" s="185">
        <v>0</v>
      </c>
      <c r="K33" s="5">
        <v>683389.07</v>
      </c>
      <c r="L33" s="5">
        <v>87.76</v>
      </c>
    </row>
    <row r="34" spans="1:12" ht="21.9" customHeight="1" x14ac:dyDescent="0.25">
      <c r="A34" s="3">
        <v>4081</v>
      </c>
      <c r="B34" s="4" t="s">
        <v>49</v>
      </c>
      <c r="C34" s="185">
        <v>316110</v>
      </c>
      <c r="D34" s="185">
        <v>376995</v>
      </c>
      <c r="E34" s="185">
        <v>376995</v>
      </c>
      <c r="F34" s="185">
        <v>368654.93</v>
      </c>
      <c r="G34" s="185">
        <v>0</v>
      </c>
      <c r="H34" s="185">
        <v>368654.93</v>
      </c>
      <c r="I34" s="185">
        <v>0</v>
      </c>
      <c r="J34" s="185">
        <v>0</v>
      </c>
      <c r="K34" s="5">
        <v>8340.07</v>
      </c>
      <c r="L34" s="5">
        <v>97.79</v>
      </c>
    </row>
    <row r="35" spans="1:12" ht="33" customHeight="1" x14ac:dyDescent="0.25">
      <c r="A35" s="3">
        <v>5000</v>
      </c>
      <c r="B35" s="4" t="s">
        <v>50</v>
      </c>
      <c r="C35" s="185">
        <v>1276840</v>
      </c>
      <c r="D35" s="185">
        <v>1403205</v>
      </c>
      <c r="E35" s="185">
        <v>1403205</v>
      </c>
      <c r="F35" s="185">
        <v>1364415.85</v>
      </c>
      <c r="G35" s="185">
        <v>0</v>
      </c>
      <c r="H35" s="185">
        <v>1364415.85</v>
      </c>
      <c r="I35" s="185">
        <v>0</v>
      </c>
      <c r="J35" s="185">
        <v>0</v>
      </c>
      <c r="K35" s="5">
        <v>38789.15</v>
      </c>
      <c r="L35" s="5">
        <v>97.24</v>
      </c>
    </row>
    <row r="36" spans="1:12" ht="21.9" customHeight="1" x14ac:dyDescent="0.25">
      <c r="A36" s="3">
        <v>5011</v>
      </c>
      <c r="B36" s="4" t="s">
        <v>51</v>
      </c>
      <c r="C36" s="185">
        <v>59680</v>
      </c>
      <c r="D36" s="185">
        <v>31280</v>
      </c>
      <c r="E36" s="185">
        <v>31280</v>
      </c>
      <c r="F36" s="185">
        <v>0</v>
      </c>
      <c r="G36" s="185">
        <v>0</v>
      </c>
      <c r="H36" s="185">
        <v>0</v>
      </c>
      <c r="I36" s="185">
        <v>0</v>
      </c>
      <c r="J36" s="185">
        <v>0</v>
      </c>
      <c r="K36" s="5">
        <v>31280</v>
      </c>
      <c r="L36" s="5">
        <v>0</v>
      </c>
    </row>
    <row r="37" spans="1:12" ht="33" customHeight="1" x14ac:dyDescent="0.25">
      <c r="A37" s="3">
        <v>5012</v>
      </c>
      <c r="B37" s="4" t="s">
        <v>52</v>
      </c>
      <c r="C37" s="185">
        <v>14740</v>
      </c>
      <c r="D37" s="185">
        <v>7500</v>
      </c>
      <c r="E37" s="185">
        <v>7500</v>
      </c>
      <c r="F37" s="185">
        <v>0</v>
      </c>
      <c r="G37" s="185">
        <v>0</v>
      </c>
      <c r="H37" s="185">
        <v>0</v>
      </c>
      <c r="I37" s="185">
        <v>0</v>
      </c>
      <c r="J37" s="185">
        <v>0</v>
      </c>
      <c r="K37" s="5">
        <v>7500</v>
      </c>
      <c r="L37" s="5">
        <v>0</v>
      </c>
    </row>
    <row r="38" spans="1:12" ht="44.1" customHeight="1" x14ac:dyDescent="0.25">
      <c r="A38" s="3">
        <v>5032</v>
      </c>
      <c r="B38" s="4" t="s">
        <v>53</v>
      </c>
      <c r="C38" s="185">
        <v>1202420</v>
      </c>
      <c r="D38" s="185">
        <v>1364425</v>
      </c>
      <c r="E38" s="185">
        <v>1364425</v>
      </c>
      <c r="F38" s="185">
        <v>1364415.85</v>
      </c>
      <c r="G38" s="185">
        <v>0</v>
      </c>
      <c r="H38" s="185">
        <v>1364415.85</v>
      </c>
      <c r="I38" s="185">
        <v>0</v>
      </c>
      <c r="J38" s="185">
        <v>0</v>
      </c>
      <c r="K38" s="5">
        <v>9.15</v>
      </c>
      <c r="L38" s="5">
        <v>100</v>
      </c>
    </row>
    <row r="39" spans="1:12" ht="54.9" customHeight="1" x14ac:dyDescent="0.25">
      <c r="A39" s="3">
        <v>6000</v>
      </c>
      <c r="B39" s="4" t="s">
        <v>66</v>
      </c>
      <c r="C39" s="185">
        <v>2530500</v>
      </c>
      <c r="D39" s="185">
        <v>2431300</v>
      </c>
      <c r="E39" s="185">
        <v>2431300</v>
      </c>
      <c r="F39" s="185">
        <v>1811464.97</v>
      </c>
      <c r="G39" s="185">
        <v>0</v>
      </c>
      <c r="H39" s="185">
        <v>1811464.97</v>
      </c>
      <c r="I39" s="185">
        <v>0</v>
      </c>
      <c r="J39" s="185">
        <v>0</v>
      </c>
      <c r="K39" s="5">
        <v>619835.03</v>
      </c>
      <c r="L39" s="5">
        <v>74.510000000000005</v>
      </c>
    </row>
    <row r="40" spans="1:12" ht="44.1" customHeight="1" x14ac:dyDescent="0.25">
      <c r="A40" s="3">
        <v>6013</v>
      </c>
      <c r="B40" s="4" t="s">
        <v>77</v>
      </c>
      <c r="C40" s="185">
        <v>27040</v>
      </c>
      <c r="D40" s="185">
        <v>27040</v>
      </c>
      <c r="E40" s="185">
        <v>27040</v>
      </c>
      <c r="F40" s="185">
        <v>18284.47</v>
      </c>
      <c r="G40" s="185">
        <v>0</v>
      </c>
      <c r="H40" s="185">
        <v>18284.47</v>
      </c>
      <c r="I40" s="185">
        <v>0</v>
      </c>
      <c r="J40" s="185">
        <v>0</v>
      </c>
      <c r="K40" s="5">
        <v>8755.5300000000007</v>
      </c>
      <c r="L40" s="5">
        <v>67.62</v>
      </c>
    </row>
    <row r="41" spans="1:12" ht="21.9" customHeight="1" x14ac:dyDescent="0.25">
      <c r="A41" s="3">
        <v>6020</v>
      </c>
      <c r="B41" s="4" t="s">
        <v>395</v>
      </c>
      <c r="C41" s="185">
        <v>475150</v>
      </c>
      <c r="D41" s="185">
        <v>776650</v>
      </c>
      <c r="E41" s="185">
        <v>776650</v>
      </c>
      <c r="F41" s="185">
        <v>727944.79</v>
      </c>
      <c r="G41" s="185">
        <v>0</v>
      </c>
      <c r="H41" s="185">
        <v>727944.79</v>
      </c>
      <c r="I41" s="185">
        <v>0</v>
      </c>
      <c r="J41" s="185">
        <v>0</v>
      </c>
      <c r="K41" s="5">
        <v>48705.21</v>
      </c>
      <c r="L41" s="5">
        <v>93.73</v>
      </c>
    </row>
    <row r="42" spans="1:12" ht="21.9" customHeight="1" x14ac:dyDescent="0.25">
      <c r="A42" s="3">
        <v>6030</v>
      </c>
      <c r="B42" s="4" t="s">
        <v>67</v>
      </c>
      <c r="C42" s="185">
        <v>2028310</v>
      </c>
      <c r="D42" s="185">
        <v>1627610</v>
      </c>
      <c r="E42" s="185">
        <v>1627610</v>
      </c>
      <c r="F42" s="185">
        <v>1065235.71</v>
      </c>
      <c r="G42" s="185">
        <v>0</v>
      </c>
      <c r="H42" s="185">
        <v>1065235.71</v>
      </c>
      <c r="I42" s="185">
        <v>0</v>
      </c>
      <c r="J42" s="185">
        <v>0</v>
      </c>
      <c r="K42" s="5">
        <v>562374.29</v>
      </c>
      <c r="L42" s="5">
        <v>65.45</v>
      </c>
    </row>
    <row r="43" spans="1:12" ht="44.1" customHeight="1" x14ac:dyDescent="0.25">
      <c r="A43" s="3">
        <v>7000</v>
      </c>
      <c r="B43" s="4" t="s">
        <v>55</v>
      </c>
      <c r="C43" s="185">
        <v>2353220</v>
      </c>
      <c r="D43" s="185">
        <v>1391872</v>
      </c>
      <c r="E43" s="185">
        <v>1391872</v>
      </c>
      <c r="F43" s="185">
        <v>932337.62</v>
      </c>
      <c r="G43" s="185">
        <v>0</v>
      </c>
      <c r="H43" s="185">
        <v>932337.62</v>
      </c>
      <c r="I43" s="185">
        <v>0</v>
      </c>
      <c r="J43" s="185">
        <v>0</v>
      </c>
      <c r="K43" s="5">
        <v>459534.38</v>
      </c>
      <c r="L43" s="5">
        <v>66.98</v>
      </c>
    </row>
    <row r="44" spans="1:12" ht="54.9" customHeight="1" x14ac:dyDescent="0.25">
      <c r="A44" s="3">
        <v>7130</v>
      </c>
      <c r="B44" s="4" t="s">
        <v>79</v>
      </c>
      <c r="C44" s="185">
        <v>295000</v>
      </c>
      <c r="D44" s="185">
        <v>67300</v>
      </c>
      <c r="E44" s="185">
        <v>67300</v>
      </c>
      <c r="F44" s="185">
        <v>52300</v>
      </c>
      <c r="G44" s="185">
        <v>0</v>
      </c>
      <c r="H44" s="185">
        <v>52300</v>
      </c>
      <c r="I44" s="185">
        <v>0</v>
      </c>
      <c r="J44" s="185">
        <v>0</v>
      </c>
      <c r="K44" s="5">
        <v>15000</v>
      </c>
      <c r="L44" s="5">
        <v>77.709999999999994</v>
      </c>
    </row>
    <row r="45" spans="1:12" ht="21.9" customHeight="1" x14ac:dyDescent="0.25">
      <c r="A45" s="3">
        <v>7461</v>
      </c>
      <c r="B45" s="4" t="s">
        <v>71</v>
      </c>
      <c r="C45" s="185">
        <v>1982820</v>
      </c>
      <c r="D45" s="185">
        <v>1176552</v>
      </c>
      <c r="E45" s="185">
        <v>1176552</v>
      </c>
      <c r="F45" s="185">
        <v>732020.46</v>
      </c>
      <c r="G45" s="185">
        <v>0</v>
      </c>
      <c r="H45" s="185">
        <v>732020.46</v>
      </c>
      <c r="I45" s="185">
        <v>0</v>
      </c>
      <c r="J45" s="185">
        <v>0</v>
      </c>
      <c r="K45" s="5">
        <v>444531.54</v>
      </c>
      <c r="L45" s="5">
        <v>62.22</v>
      </c>
    </row>
    <row r="46" spans="1:12" ht="14.25" customHeight="1" x14ac:dyDescent="0.25">
      <c r="A46" s="3">
        <v>7610</v>
      </c>
      <c r="B46" s="4" t="s">
        <v>56</v>
      </c>
      <c r="C46" s="185">
        <v>75400</v>
      </c>
      <c r="D46" s="185">
        <v>148020</v>
      </c>
      <c r="E46" s="185">
        <v>148020</v>
      </c>
      <c r="F46" s="185">
        <v>148017.16</v>
      </c>
      <c r="G46" s="185">
        <v>0</v>
      </c>
      <c r="H46" s="185">
        <v>148017.16</v>
      </c>
      <c r="I46" s="185">
        <v>0</v>
      </c>
      <c r="J46" s="185">
        <v>0</v>
      </c>
      <c r="K46" s="5">
        <v>2.84</v>
      </c>
      <c r="L46" s="5">
        <v>100</v>
      </c>
    </row>
    <row r="47" spans="1:12" ht="54.9" customHeight="1" x14ac:dyDescent="0.25">
      <c r="A47" s="3">
        <v>8000</v>
      </c>
      <c r="B47" s="4" t="s">
        <v>57</v>
      </c>
      <c r="C47" s="185">
        <v>328500</v>
      </c>
      <c r="D47" s="185">
        <v>307530</v>
      </c>
      <c r="E47" s="185">
        <v>307530</v>
      </c>
      <c r="F47" s="185">
        <v>155290</v>
      </c>
      <c r="G47" s="185">
        <v>0</v>
      </c>
      <c r="H47" s="185">
        <v>155290</v>
      </c>
      <c r="I47" s="185">
        <v>0</v>
      </c>
      <c r="J47" s="185">
        <v>0</v>
      </c>
      <c r="K47" s="5">
        <v>152240</v>
      </c>
      <c r="L47" s="5">
        <v>50.5</v>
      </c>
    </row>
    <row r="48" spans="1:12" ht="21.9" customHeight="1" x14ac:dyDescent="0.25">
      <c r="A48" s="3">
        <v>8110</v>
      </c>
      <c r="B48" s="4" t="s">
        <v>58</v>
      </c>
      <c r="C48" s="185">
        <v>0</v>
      </c>
      <c r="D48" s="185">
        <v>155290</v>
      </c>
      <c r="E48" s="185">
        <v>155290</v>
      </c>
      <c r="F48" s="185">
        <v>155290</v>
      </c>
      <c r="G48" s="185">
        <v>0</v>
      </c>
      <c r="H48" s="185">
        <v>155290</v>
      </c>
      <c r="I48" s="185">
        <v>0</v>
      </c>
      <c r="J48" s="185">
        <v>0</v>
      </c>
      <c r="K48" s="5">
        <v>0</v>
      </c>
      <c r="L48" s="5">
        <v>100</v>
      </c>
    </row>
    <row r="49" spans="1:12" ht="21.9" customHeight="1" x14ac:dyDescent="0.25">
      <c r="A49" s="3">
        <v>8700</v>
      </c>
      <c r="B49" s="4" t="s">
        <v>59</v>
      </c>
      <c r="C49" s="185">
        <v>328500</v>
      </c>
      <c r="D49" s="185">
        <v>152240</v>
      </c>
      <c r="E49" s="185">
        <v>152240</v>
      </c>
      <c r="F49" s="185">
        <v>0</v>
      </c>
      <c r="G49" s="185">
        <v>0</v>
      </c>
      <c r="H49" s="185">
        <v>0</v>
      </c>
      <c r="I49" s="185">
        <v>0</v>
      </c>
      <c r="J49" s="185">
        <v>0</v>
      </c>
      <c r="K49" s="5">
        <v>152240</v>
      </c>
      <c r="L49" s="5">
        <v>0</v>
      </c>
    </row>
    <row r="50" spans="1:12" ht="21.9" customHeight="1" x14ac:dyDescent="0.25">
      <c r="A50" s="3">
        <v>9000</v>
      </c>
      <c r="B50" s="4" t="s">
        <v>60</v>
      </c>
      <c r="C50" s="185">
        <v>4375336</v>
      </c>
      <c r="D50" s="185">
        <v>11623126</v>
      </c>
      <c r="E50" s="185">
        <v>11623126</v>
      </c>
      <c r="F50" s="185">
        <v>10264583.18</v>
      </c>
      <c r="G50" s="185">
        <v>0</v>
      </c>
      <c r="H50" s="185">
        <v>10264583.18</v>
      </c>
      <c r="I50" s="185">
        <v>0</v>
      </c>
      <c r="J50" s="185">
        <v>0</v>
      </c>
      <c r="K50" s="5">
        <v>1358542.82</v>
      </c>
      <c r="L50" s="5">
        <v>88.31</v>
      </c>
    </row>
    <row r="51" spans="1:12" ht="21.9" customHeight="1" x14ac:dyDescent="0.25">
      <c r="A51" s="3">
        <v>9110</v>
      </c>
      <c r="B51" s="4" t="s">
        <v>396</v>
      </c>
      <c r="C51" s="185">
        <v>169900</v>
      </c>
      <c r="D51" s="185">
        <v>169900</v>
      </c>
      <c r="E51" s="185">
        <v>169900</v>
      </c>
      <c r="F51" s="185">
        <v>169900</v>
      </c>
      <c r="G51" s="185">
        <v>0</v>
      </c>
      <c r="H51" s="185">
        <v>169900</v>
      </c>
      <c r="I51" s="185">
        <v>0</v>
      </c>
      <c r="J51" s="185">
        <v>0</v>
      </c>
      <c r="K51" s="5">
        <v>0</v>
      </c>
      <c r="L51" s="5">
        <v>100</v>
      </c>
    </row>
    <row r="52" spans="1:12" ht="21.9" customHeight="1" x14ac:dyDescent="0.25">
      <c r="A52" s="3">
        <v>9330</v>
      </c>
      <c r="B52" s="4" t="s">
        <v>397</v>
      </c>
      <c r="C52" s="185">
        <v>5736</v>
      </c>
      <c r="D52" s="185">
        <v>0</v>
      </c>
      <c r="E52" s="185">
        <v>0</v>
      </c>
      <c r="F52" s="185">
        <v>0</v>
      </c>
      <c r="G52" s="185">
        <v>0</v>
      </c>
      <c r="H52" s="185">
        <v>0</v>
      </c>
      <c r="I52" s="185">
        <v>0</v>
      </c>
      <c r="J52" s="185">
        <v>0</v>
      </c>
      <c r="K52" s="5">
        <v>0</v>
      </c>
      <c r="L52" s="5">
        <v>0</v>
      </c>
    </row>
    <row r="53" spans="1:12" ht="21.9" customHeight="1" x14ac:dyDescent="0.25">
      <c r="A53" s="3">
        <v>9380</v>
      </c>
      <c r="B53" s="4" t="s">
        <v>436</v>
      </c>
      <c r="C53" s="185">
        <v>0</v>
      </c>
      <c r="D53" s="185">
        <v>461</v>
      </c>
      <c r="E53" s="185">
        <v>461</v>
      </c>
      <c r="F53" s="185">
        <v>0</v>
      </c>
      <c r="G53" s="185">
        <v>0</v>
      </c>
      <c r="H53" s="185">
        <v>0</v>
      </c>
      <c r="I53" s="185">
        <v>0</v>
      </c>
      <c r="J53" s="185">
        <v>0</v>
      </c>
      <c r="K53" s="5">
        <v>461</v>
      </c>
      <c r="L53" s="5">
        <v>0</v>
      </c>
    </row>
    <row r="54" spans="1:12" ht="21.9" customHeight="1" x14ac:dyDescent="0.3">
      <c r="A54">
        <v>9510</v>
      </c>
      <c r="B54" t="s">
        <v>155</v>
      </c>
      <c r="C54">
        <v>0</v>
      </c>
      <c r="D54">
        <v>175370</v>
      </c>
      <c r="E54">
        <v>175370</v>
      </c>
      <c r="F54">
        <v>0</v>
      </c>
      <c r="G54">
        <v>0</v>
      </c>
      <c r="H54">
        <v>0</v>
      </c>
      <c r="I54">
        <v>0</v>
      </c>
      <c r="J54">
        <v>0</v>
      </c>
      <c r="K54">
        <v>175370</v>
      </c>
      <c r="L54">
        <v>0</v>
      </c>
    </row>
    <row r="55" spans="1:12" ht="21.9" customHeight="1" x14ac:dyDescent="0.3">
      <c r="A55">
        <v>9620</v>
      </c>
      <c r="B55" t="s">
        <v>156</v>
      </c>
      <c r="C55">
        <v>0</v>
      </c>
      <c r="D55">
        <v>484909</v>
      </c>
      <c r="E55">
        <v>484909</v>
      </c>
      <c r="F55">
        <v>482739.98</v>
      </c>
      <c r="G55">
        <v>0</v>
      </c>
      <c r="H55">
        <v>482739.98</v>
      </c>
      <c r="I55">
        <v>0</v>
      </c>
      <c r="J55">
        <v>0</v>
      </c>
      <c r="K55">
        <v>2169.02</v>
      </c>
      <c r="L55">
        <v>99.55</v>
      </c>
    </row>
    <row r="56" spans="1:12" ht="21.9" customHeight="1" x14ac:dyDescent="0.3">
      <c r="A56">
        <v>9730</v>
      </c>
      <c r="B56" t="s">
        <v>136</v>
      </c>
      <c r="C56">
        <v>0</v>
      </c>
      <c r="D56">
        <v>100000</v>
      </c>
      <c r="E56">
        <v>100000</v>
      </c>
      <c r="F56">
        <v>0</v>
      </c>
      <c r="G56">
        <v>0</v>
      </c>
      <c r="H56">
        <v>0</v>
      </c>
      <c r="I56">
        <v>0</v>
      </c>
      <c r="J56">
        <v>0</v>
      </c>
      <c r="K56">
        <v>100000</v>
      </c>
      <c r="L56">
        <v>0</v>
      </c>
    </row>
    <row r="57" spans="1:12" ht="33" customHeight="1" x14ac:dyDescent="0.3">
      <c r="A57">
        <v>9770</v>
      </c>
      <c r="B57" t="s">
        <v>68</v>
      </c>
      <c r="C57">
        <v>4199700</v>
      </c>
      <c r="D57">
        <v>6152676</v>
      </c>
      <c r="E57">
        <v>6152676</v>
      </c>
      <c r="F57">
        <v>5072208.3899999997</v>
      </c>
      <c r="G57">
        <v>0</v>
      </c>
      <c r="H57">
        <v>5072208.3899999997</v>
      </c>
      <c r="I57">
        <v>0</v>
      </c>
      <c r="J57">
        <v>0</v>
      </c>
      <c r="K57">
        <v>1080467.6100000001</v>
      </c>
      <c r="L57">
        <v>82.44</v>
      </c>
    </row>
    <row r="58" spans="1:12" ht="21.9" customHeight="1" x14ac:dyDescent="0.3">
      <c r="A58">
        <v>9800</v>
      </c>
      <c r="B58" t="s">
        <v>62</v>
      </c>
      <c r="C58">
        <v>0</v>
      </c>
      <c r="D58">
        <v>4539810</v>
      </c>
      <c r="E58">
        <v>4539810</v>
      </c>
      <c r="F58">
        <v>4539734.8099999996</v>
      </c>
      <c r="G58">
        <v>0</v>
      </c>
      <c r="H58">
        <v>4539734.8099999996</v>
      </c>
      <c r="I58">
        <v>0</v>
      </c>
      <c r="J58">
        <v>0</v>
      </c>
      <c r="K58">
        <v>75.19</v>
      </c>
      <c r="L58">
        <v>100</v>
      </c>
    </row>
    <row r="59" spans="1:12" ht="21.9" customHeight="1" x14ac:dyDescent="0.3">
      <c r="A59" t="s">
        <v>88</v>
      </c>
      <c r="B59" t="s">
        <v>89</v>
      </c>
      <c r="C59">
        <v>174766604</v>
      </c>
      <c r="D59">
        <v>194049975.61000001</v>
      </c>
      <c r="E59">
        <v>194049975.61000001</v>
      </c>
      <c r="F59">
        <v>182548239.78</v>
      </c>
      <c r="G59">
        <v>0</v>
      </c>
      <c r="H59">
        <v>182548239.78</v>
      </c>
      <c r="I59">
        <v>0</v>
      </c>
      <c r="J59">
        <v>0</v>
      </c>
      <c r="K59">
        <v>11501735.83</v>
      </c>
      <c r="L59">
        <v>94.07</v>
      </c>
    </row>
    <row r="60" spans="1:12" ht="21.9" customHeight="1" x14ac:dyDescent="0.3"/>
    <row r="61" spans="1:12" ht="21.9" customHeight="1" x14ac:dyDescent="0.3"/>
    <row r="62" spans="1:12" ht="14.25" customHeight="1" x14ac:dyDescent="0.3"/>
    <row r="63" spans="1:12" ht="21.9" customHeight="1" x14ac:dyDescent="0.3"/>
    <row r="64" spans="1:12" ht="21.9" customHeight="1" x14ac:dyDescent="0.3"/>
    <row r="65" ht="21.9" customHeight="1" x14ac:dyDescent="0.3"/>
    <row r="66" ht="14.25" customHeight="1" x14ac:dyDescent="0.3"/>
    <row r="67" ht="21.9" customHeight="1" x14ac:dyDescent="0.3"/>
    <row r="68" ht="14.25" customHeight="1" x14ac:dyDescent="0.3"/>
    <row r="69" ht="21.9" customHeight="1" x14ac:dyDescent="0.3"/>
    <row r="70" ht="14.25" customHeight="1" x14ac:dyDescent="0.3"/>
    <row r="71" ht="21.9" customHeight="1" x14ac:dyDescent="0.3"/>
    <row r="72" ht="33" customHeight="1" x14ac:dyDescent="0.3"/>
    <row r="73" ht="21.9" customHeight="1" x14ac:dyDescent="0.3"/>
    <row r="74" ht="21.9" customHeight="1" x14ac:dyDescent="0.3"/>
    <row r="75" ht="21.9" customHeight="1" x14ac:dyDescent="0.3"/>
  </sheetData>
  <autoFilter ref="A2:L75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L36"/>
  <sheetViews>
    <sheetView topLeftCell="A22" zoomScaleNormal="16390" zoomScaleSheetLayoutView="15728" workbookViewId="0">
      <selection activeCell="B2" sqref="B1:R1048576"/>
    </sheetView>
  </sheetViews>
  <sheetFormatPr defaultColWidth="9.109375" defaultRowHeight="13.2" x14ac:dyDescent="0.25"/>
  <cols>
    <col min="1" max="1" width="8.5546875" style="118" customWidth="1"/>
    <col min="2" max="2" width="40.44140625" style="118" customWidth="1"/>
    <col min="3" max="3" width="11.6640625" style="172" bestFit="1" customWidth="1"/>
    <col min="4" max="5" width="12.6640625" style="172" bestFit="1" customWidth="1"/>
    <col min="6" max="6" width="12.6640625" style="173" bestFit="1" customWidth="1"/>
    <col min="7" max="7" width="6" style="173" bestFit="1" customWidth="1"/>
    <col min="8" max="8" width="12.6640625" style="172" bestFit="1" customWidth="1"/>
    <col min="9" max="9" width="10.109375" style="173" bestFit="1" customWidth="1"/>
    <col min="10" max="10" width="9.109375" style="173" bestFit="1" customWidth="1"/>
    <col min="11" max="11" width="11.6640625" style="173" bestFit="1" customWidth="1"/>
    <col min="12" max="12" width="6.88671875" style="118" bestFit="1" customWidth="1"/>
    <col min="13" max="16384" width="9.109375" style="118"/>
  </cols>
  <sheetData>
    <row r="1" spans="1:12" ht="11.25" customHeight="1" x14ac:dyDescent="0.25">
      <c r="A1" s="123" t="s">
        <v>0</v>
      </c>
    </row>
    <row r="2" spans="1:12" ht="12.75" customHeight="1" x14ac:dyDescent="0.25">
      <c r="A2" s="122" t="s">
        <v>90</v>
      </c>
      <c r="B2" s="122" t="s">
        <v>91</v>
      </c>
      <c r="C2" s="174" t="s">
        <v>92</v>
      </c>
      <c r="D2" s="174" t="s">
        <v>93</v>
      </c>
      <c r="E2" s="174" t="s">
        <v>94</v>
      </c>
      <c r="F2" s="175" t="s">
        <v>95</v>
      </c>
      <c r="G2" s="175" t="s">
        <v>96</v>
      </c>
      <c r="H2" s="174" t="s">
        <v>97</v>
      </c>
      <c r="I2" s="175" t="s">
        <v>98</v>
      </c>
      <c r="J2" s="175" t="s">
        <v>99</v>
      </c>
      <c r="K2" s="175" t="s">
        <v>100</v>
      </c>
      <c r="L2" s="122" t="s">
        <v>101</v>
      </c>
    </row>
    <row r="3" spans="1:12" ht="21.9" customHeight="1" x14ac:dyDescent="0.25">
      <c r="A3" s="121">
        <v>100</v>
      </c>
      <c r="B3" s="120" t="s">
        <v>3</v>
      </c>
      <c r="C3" s="176">
        <v>224862</v>
      </c>
      <c r="D3" s="176">
        <v>336037.6</v>
      </c>
      <c r="E3" s="176">
        <v>336037.6</v>
      </c>
      <c r="F3" s="177">
        <v>127863</v>
      </c>
      <c r="G3" s="177">
        <v>0</v>
      </c>
      <c r="H3" s="176">
        <v>133900.6</v>
      </c>
      <c r="I3" s="177">
        <v>0</v>
      </c>
      <c r="J3" s="177">
        <v>0</v>
      </c>
      <c r="K3" s="177">
        <v>208174.6</v>
      </c>
      <c r="L3" s="119">
        <v>38.049999999999997</v>
      </c>
    </row>
    <row r="4" spans="1:12" ht="44.1" customHeight="1" x14ac:dyDescent="0.25">
      <c r="A4" s="121">
        <v>150</v>
      </c>
      <c r="B4" s="120" t="s">
        <v>4</v>
      </c>
      <c r="C4" s="176">
        <v>224862</v>
      </c>
      <c r="D4" s="176">
        <v>336037.6</v>
      </c>
      <c r="E4" s="176">
        <v>336037.6</v>
      </c>
      <c r="F4" s="177">
        <v>127863</v>
      </c>
      <c r="G4" s="177">
        <v>0</v>
      </c>
      <c r="H4" s="176">
        <v>133900.6</v>
      </c>
      <c r="I4" s="177">
        <v>0</v>
      </c>
      <c r="J4" s="177">
        <v>0</v>
      </c>
      <c r="K4" s="177">
        <v>208174.6</v>
      </c>
      <c r="L4" s="119">
        <v>38.049999999999997</v>
      </c>
    </row>
    <row r="5" spans="1:12" ht="21.9" customHeight="1" x14ac:dyDescent="0.25">
      <c r="A5" s="121">
        <v>1000</v>
      </c>
      <c r="B5" s="120" t="s">
        <v>6</v>
      </c>
      <c r="C5" s="176">
        <v>1046003</v>
      </c>
      <c r="D5" s="176">
        <v>3248035.44</v>
      </c>
      <c r="E5" s="176">
        <v>3248035.44</v>
      </c>
      <c r="F5" s="177">
        <v>1951215</v>
      </c>
      <c r="G5" s="177">
        <v>0</v>
      </c>
      <c r="H5" s="176">
        <v>3155104.12</v>
      </c>
      <c r="I5" s="177">
        <v>0</v>
      </c>
      <c r="J5" s="177">
        <v>0</v>
      </c>
      <c r="K5" s="177">
        <v>1296820.44</v>
      </c>
      <c r="L5" s="119">
        <v>60.07</v>
      </c>
    </row>
    <row r="6" spans="1:12" ht="21.9" customHeight="1" x14ac:dyDescent="0.25">
      <c r="A6" s="121">
        <v>1010</v>
      </c>
      <c r="B6" s="120" t="s">
        <v>64</v>
      </c>
      <c r="C6" s="176">
        <v>407090</v>
      </c>
      <c r="D6" s="176">
        <v>289594.7</v>
      </c>
      <c r="E6" s="176">
        <v>289594.7</v>
      </c>
      <c r="F6" s="177">
        <v>98884</v>
      </c>
      <c r="G6" s="177">
        <v>0</v>
      </c>
      <c r="H6" s="176">
        <v>239717.55</v>
      </c>
      <c r="I6" s="177">
        <v>0</v>
      </c>
      <c r="J6" s="177">
        <v>0</v>
      </c>
      <c r="K6" s="177">
        <v>190710.7</v>
      </c>
      <c r="L6" s="119">
        <v>34.15</v>
      </c>
    </row>
    <row r="7" spans="1:12" ht="44.1" customHeight="1" x14ac:dyDescent="0.25">
      <c r="A7" s="121">
        <v>1020</v>
      </c>
      <c r="B7" s="120" t="s">
        <v>393</v>
      </c>
      <c r="C7" s="176">
        <v>303313</v>
      </c>
      <c r="D7" s="176">
        <v>2633652.06</v>
      </c>
      <c r="E7" s="176">
        <v>2633652.06</v>
      </c>
      <c r="F7" s="177">
        <v>1852331</v>
      </c>
      <c r="G7" s="177">
        <v>0</v>
      </c>
      <c r="H7" s="176">
        <v>2606318.56</v>
      </c>
      <c r="I7" s="177">
        <v>0</v>
      </c>
      <c r="J7" s="177">
        <v>0</v>
      </c>
      <c r="K7" s="177">
        <v>781321.06</v>
      </c>
      <c r="L7" s="119">
        <v>70.33</v>
      </c>
    </row>
    <row r="8" spans="1:12" ht="33" customHeight="1" x14ac:dyDescent="0.25">
      <c r="A8" s="121">
        <v>1161</v>
      </c>
      <c r="B8" s="120" t="s">
        <v>10</v>
      </c>
      <c r="C8" s="176">
        <v>335600</v>
      </c>
      <c r="D8" s="176">
        <v>324788.68</v>
      </c>
      <c r="E8" s="176">
        <v>324788.68</v>
      </c>
      <c r="F8" s="177">
        <v>0</v>
      </c>
      <c r="G8" s="177">
        <v>0</v>
      </c>
      <c r="H8" s="176">
        <v>309068.01</v>
      </c>
      <c r="I8" s="177">
        <v>0</v>
      </c>
      <c r="J8" s="177">
        <v>0</v>
      </c>
      <c r="K8" s="177">
        <v>324788.68</v>
      </c>
      <c r="L8" s="119">
        <v>0</v>
      </c>
    </row>
    <row r="9" spans="1:12" ht="21.9" customHeight="1" x14ac:dyDescent="0.25">
      <c r="A9" s="121">
        <v>2000</v>
      </c>
      <c r="B9" s="120" t="s">
        <v>12</v>
      </c>
      <c r="C9" s="176">
        <v>0</v>
      </c>
      <c r="D9" s="176">
        <v>548400</v>
      </c>
      <c r="E9" s="176">
        <v>548400</v>
      </c>
      <c r="F9" s="177">
        <v>527744.9</v>
      </c>
      <c r="G9" s="177">
        <v>0</v>
      </c>
      <c r="H9" s="176">
        <v>527744.9</v>
      </c>
      <c r="I9" s="177">
        <v>0</v>
      </c>
      <c r="J9" s="177">
        <v>0</v>
      </c>
      <c r="K9" s="177">
        <v>20655.099999999999</v>
      </c>
      <c r="L9" s="119">
        <v>96.23</v>
      </c>
    </row>
    <row r="10" spans="1:12" ht="14.25" customHeight="1" x14ac:dyDescent="0.25">
      <c r="A10" s="121">
        <v>2010</v>
      </c>
      <c r="B10" s="120" t="s">
        <v>13</v>
      </c>
      <c r="C10" s="176">
        <v>0</v>
      </c>
      <c r="D10" s="176">
        <v>138300</v>
      </c>
      <c r="E10" s="176">
        <v>138300</v>
      </c>
      <c r="F10" s="177">
        <v>121076.9</v>
      </c>
      <c r="G10" s="177">
        <v>0</v>
      </c>
      <c r="H10" s="176">
        <v>121076.9</v>
      </c>
      <c r="I10" s="177">
        <v>0</v>
      </c>
      <c r="J10" s="177">
        <v>0</v>
      </c>
      <c r="K10" s="177">
        <v>17223.099999999999</v>
      </c>
      <c r="L10" s="119">
        <v>87.55</v>
      </c>
    </row>
    <row r="11" spans="1:12" ht="21.9" customHeight="1" x14ac:dyDescent="0.25">
      <c r="A11" s="121">
        <v>2111</v>
      </c>
      <c r="B11" s="120" t="s">
        <v>14</v>
      </c>
      <c r="C11" s="176">
        <v>0</v>
      </c>
      <c r="D11" s="176">
        <v>410100</v>
      </c>
      <c r="E11" s="176">
        <v>410100</v>
      </c>
      <c r="F11" s="177">
        <v>406668</v>
      </c>
      <c r="G11" s="177">
        <v>0</v>
      </c>
      <c r="H11" s="176">
        <v>406668</v>
      </c>
      <c r="I11" s="177">
        <v>0</v>
      </c>
      <c r="J11" s="177">
        <v>0</v>
      </c>
      <c r="K11" s="177">
        <v>3432</v>
      </c>
      <c r="L11" s="119">
        <v>99.16</v>
      </c>
    </row>
    <row r="12" spans="1:12" ht="21.9" customHeight="1" x14ac:dyDescent="0.25">
      <c r="A12" s="121">
        <v>3000</v>
      </c>
      <c r="B12" s="120" t="s">
        <v>17</v>
      </c>
      <c r="C12" s="176">
        <v>468008</v>
      </c>
      <c r="D12" s="176">
        <v>882350.8</v>
      </c>
      <c r="E12" s="176">
        <v>882350.8</v>
      </c>
      <c r="F12" s="177">
        <v>84999.7</v>
      </c>
      <c r="G12" s="177">
        <v>0</v>
      </c>
      <c r="H12" s="176">
        <v>778445.93</v>
      </c>
      <c r="I12" s="177">
        <v>0</v>
      </c>
      <c r="J12" s="177">
        <v>0</v>
      </c>
      <c r="K12" s="177">
        <v>797351.1</v>
      </c>
      <c r="L12" s="119">
        <v>9.6300000000000008</v>
      </c>
    </row>
    <row r="13" spans="1:12" ht="33" customHeight="1" x14ac:dyDescent="0.25">
      <c r="A13" s="121">
        <v>3104</v>
      </c>
      <c r="B13" s="120" t="s">
        <v>39</v>
      </c>
      <c r="C13" s="176">
        <v>468008</v>
      </c>
      <c r="D13" s="176">
        <v>879275</v>
      </c>
      <c r="E13" s="176">
        <v>879275</v>
      </c>
      <c r="F13" s="177">
        <v>84999.7</v>
      </c>
      <c r="G13" s="177">
        <v>0</v>
      </c>
      <c r="H13" s="176">
        <v>775370.13</v>
      </c>
      <c r="I13" s="177">
        <v>0</v>
      </c>
      <c r="J13" s="177">
        <v>0</v>
      </c>
      <c r="K13" s="177">
        <v>794275.3</v>
      </c>
      <c r="L13" s="119">
        <v>9.67</v>
      </c>
    </row>
    <row r="14" spans="1:12" ht="21.9" customHeight="1" x14ac:dyDescent="0.25">
      <c r="A14" s="121">
        <v>3210</v>
      </c>
      <c r="B14" s="120" t="s">
        <v>76</v>
      </c>
      <c r="C14" s="176">
        <v>0</v>
      </c>
      <c r="D14" s="176">
        <v>3075.8</v>
      </c>
      <c r="E14" s="176">
        <v>3075.8</v>
      </c>
      <c r="F14" s="177">
        <v>0</v>
      </c>
      <c r="G14" s="177">
        <v>0</v>
      </c>
      <c r="H14" s="176">
        <v>3075.8</v>
      </c>
      <c r="I14" s="177">
        <v>0</v>
      </c>
      <c r="J14" s="177">
        <v>0</v>
      </c>
      <c r="K14" s="177">
        <v>3075.8</v>
      </c>
      <c r="L14" s="119">
        <v>0</v>
      </c>
    </row>
    <row r="15" spans="1:12" ht="44.1" customHeight="1" x14ac:dyDescent="0.25">
      <c r="A15" s="121">
        <v>4000</v>
      </c>
      <c r="B15" s="120" t="s">
        <v>46</v>
      </c>
      <c r="C15" s="176">
        <v>168550</v>
      </c>
      <c r="D15" s="176">
        <v>592512.64</v>
      </c>
      <c r="E15" s="176">
        <v>592512.64</v>
      </c>
      <c r="F15" s="177">
        <v>191194</v>
      </c>
      <c r="G15" s="177">
        <v>0</v>
      </c>
      <c r="H15" s="176">
        <v>501787.68</v>
      </c>
      <c r="I15" s="177">
        <v>0</v>
      </c>
      <c r="J15" s="177">
        <v>0</v>
      </c>
      <c r="K15" s="177">
        <v>401318.64</v>
      </c>
      <c r="L15" s="119">
        <v>32.270000000000003</v>
      </c>
    </row>
    <row r="16" spans="1:12" ht="21.9" customHeight="1" x14ac:dyDescent="0.25">
      <c r="A16" s="121">
        <v>4030</v>
      </c>
      <c r="B16" s="120" t="s">
        <v>47</v>
      </c>
      <c r="C16" s="176">
        <v>32050</v>
      </c>
      <c r="D16" s="176">
        <v>268341.99</v>
      </c>
      <c r="E16" s="176">
        <v>268341.99</v>
      </c>
      <c r="F16" s="177">
        <v>25300</v>
      </c>
      <c r="G16" s="177">
        <v>0</v>
      </c>
      <c r="H16" s="176">
        <v>251270.76</v>
      </c>
      <c r="I16" s="177">
        <v>0</v>
      </c>
      <c r="J16" s="177">
        <v>0</v>
      </c>
      <c r="K16" s="177">
        <v>243041.99</v>
      </c>
      <c r="L16" s="119">
        <v>9.43</v>
      </c>
    </row>
    <row r="17" spans="1:12" ht="21.9" customHeight="1" x14ac:dyDescent="0.25">
      <c r="A17" s="121">
        <v>4060</v>
      </c>
      <c r="B17" s="120" t="s">
        <v>48</v>
      </c>
      <c r="C17" s="176">
        <v>136500</v>
      </c>
      <c r="D17" s="176">
        <v>324170.65000000002</v>
      </c>
      <c r="E17" s="176">
        <v>324170.65000000002</v>
      </c>
      <c r="F17" s="177">
        <v>165894</v>
      </c>
      <c r="G17" s="177">
        <v>0</v>
      </c>
      <c r="H17" s="176">
        <v>250516.92</v>
      </c>
      <c r="I17" s="177">
        <v>0</v>
      </c>
      <c r="J17" s="177">
        <v>0</v>
      </c>
      <c r="K17" s="177">
        <v>158276.65</v>
      </c>
      <c r="L17" s="119">
        <v>51.17</v>
      </c>
    </row>
    <row r="18" spans="1:12" ht="21.9" customHeight="1" x14ac:dyDescent="0.25">
      <c r="A18" s="121">
        <v>6000</v>
      </c>
      <c r="B18" s="120" t="s">
        <v>66</v>
      </c>
      <c r="C18" s="176">
        <v>378000</v>
      </c>
      <c r="D18" s="176">
        <v>1752736</v>
      </c>
      <c r="E18" s="176">
        <v>1752736</v>
      </c>
      <c r="F18" s="177">
        <v>1684328</v>
      </c>
      <c r="G18" s="177">
        <v>0</v>
      </c>
      <c r="H18" s="176">
        <v>1684328</v>
      </c>
      <c r="I18" s="177">
        <v>0</v>
      </c>
      <c r="J18" s="177">
        <v>0</v>
      </c>
      <c r="K18" s="177">
        <v>68408</v>
      </c>
      <c r="L18" s="119">
        <v>96.1</v>
      </c>
    </row>
    <row r="19" spans="1:12" ht="14.25" customHeight="1" x14ac:dyDescent="0.25">
      <c r="A19" s="121">
        <v>6013</v>
      </c>
      <c r="B19" s="120" t="s">
        <v>77</v>
      </c>
      <c r="C19" s="176">
        <v>9000</v>
      </c>
      <c r="D19" s="176">
        <v>9000</v>
      </c>
      <c r="E19" s="176">
        <v>9000</v>
      </c>
      <c r="F19" s="177">
        <v>8500</v>
      </c>
      <c r="G19" s="177">
        <v>0</v>
      </c>
      <c r="H19" s="176">
        <v>8500</v>
      </c>
      <c r="I19" s="177">
        <v>0</v>
      </c>
      <c r="J19" s="177">
        <v>0</v>
      </c>
      <c r="K19" s="177">
        <v>500</v>
      </c>
      <c r="L19" s="119">
        <v>94.44</v>
      </c>
    </row>
    <row r="20" spans="1:12" ht="14.25" customHeight="1" x14ac:dyDescent="0.25">
      <c r="A20" s="121">
        <v>6020</v>
      </c>
      <c r="B20" s="120" t="s">
        <v>395</v>
      </c>
      <c r="C20" s="176">
        <v>10000</v>
      </c>
      <c r="D20" s="176">
        <v>19000</v>
      </c>
      <c r="E20" s="176">
        <v>19000</v>
      </c>
      <c r="F20" s="177">
        <v>9000</v>
      </c>
      <c r="G20" s="177">
        <v>0</v>
      </c>
      <c r="H20" s="176">
        <v>9000</v>
      </c>
      <c r="I20" s="177">
        <v>0</v>
      </c>
      <c r="J20" s="177">
        <v>0</v>
      </c>
      <c r="K20" s="177">
        <v>10000</v>
      </c>
      <c r="L20" s="119">
        <v>47.37</v>
      </c>
    </row>
    <row r="21" spans="1:12" ht="21.9" customHeight="1" x14ac:dyDescent="0.25">
      <c r="A21" s="121">
        <v>6030</v>
      </c>
      <c r="B21" s="120" t="s">
        <v>67</v>
      </c>
      <c r="C21" s="176">
        <v>359000</v>
      </c>
      <c r="D21" s="176">
        <v>359000</v>
      </c>
      <c r="E21" s="176">
        <v>359000</v>
      </c>
      <c r="F21" s="177">
        <v>301092</v>
      </c>
      <c r="G21" s="177">
        <v>0</v>
      </c>
      <c r="H21" s="176">
        <v>301092</v>
      </c>
      <c r="I21" s="177">
        <v>0</v>
      </c>
      <c r="J21" s="177">
        <v>0</v>
      </c>
      <c r="K21" s="177">
        <v>57908</v>
      </c>
      <c r="L21" s="119">
        <v>83.87</v>
      </c>
    </row>
    <row r="22" spans="1:12" ht="21.9" customHeight="1" x14ac:dyDescent="0.25">
      <c r="A22" s="121">
        <v>6083</v>
      </c>
      <c r="B22" s="120" t="s">
        <v>392</v>
      </c>
      <c r="C22" s="176">
        <v>0</v>
      </c>
      <c r="D22" s="176">
        <v>1365736</v>
      </c>
      <c r="E22" s="176">
        <v>1365736</v>
      </c>
      <c r="F22" s="177">
        <v>1365736</v>
      </c>
      <c r="G22" s="177">
        <v>0</v>
      </c>
      <c r="H22" s="176">
        <v>1365736</v>
      </c>
      <c r="I22" s="177">
        <v>0</v>
      </c>
      <c r="J22" s="177">
        <v>0</v>
      </c>
      <c r="K22" s="177">
        <v>0</v>
      </c>
      <c r="L22" s="119">
        <v>100</v>
      </c>
    </row>
    <row r="23" spans="1:12" ht="14.25" customHeight="1" x14ac:dyDescent="0.25">
      <c r="A23" s="121">
        <v>7000</v>
      </c>
      <c r="B23" s="120" t="s">
        <v>55</v>
      </c>
      <c r="C23" s="176">
        <v>3608930</v>
      </c>
      <c r="D23" s="176">
        <v>8309334</v>
      </c>
      <c r="E23" s="176">
        <v>8309334</v>
      </c>
      <c r="F23" s="177">
        <v>7975560.8899999997</v>
      </c>
      <c r="G23" s="177">
        <v>0</v>
      </c>
      <c r="H23" s="176">
        <v>7975560.8899999997</v>
      </c>
      <c r="I23" s="177">
        <v>0</v>
      </c>
      <c r="J23" s="177">
        <v>0</v>
      </c>
      <c r="K23" s="177">
        <v>333773.11</v>
      </c>
      <c r="L23" s="119">
        <v>95.98</v>
      </c>
    </row>
    <row r="24" spans="1:12" ht="21.9" customHeight="1" x14ac:dyDescent="0.25">
      <c r="A24" s="121">
        <v>7310</v>
      </c>
      <c r="B24" s="120" t="s">
        <v>107</v>
      </c>
      <c r="C24" s="176">
        <v>428930</v>
      </c>
      <c r="D24" s="176">
        <v>929080</v>
      </c>
      <c r="E24" s="176">
        <v>929080</v>
      </c>
      <c r="F24" s="177">
        <v>916022.23</v>
      </c>
      <c r="G24" s="177">
        <v>0</v>
      </c>
      <c r="H24" s="176">
        <v>916022.23</v>
      </c>
      <c r="I24" s="177">
        <v>0</v>
      </c>
      <c r="J24" s="177">
        <v>0</v>
      </c>
      <c r="K24" s="177">
        <v>13057.77</v>
      </c>
      <c r="L24" s="119">
        <v>98.59</v>
      </c>
    </row>
    <row r="25" spans="1:12" ht="21.9" customHeight="1" x14ac:dyDescent="0.25">
      <c r="A25" s="121">
        <v>7321</v>
      </c>
      <c r="B25" s="120" t="s">
        <v>434</v>
      </c>
      <c r="C25" s="176">
        <v>0</v>
      </c>
      <c r="D25" s="176">
        <v>57600</v>
      </c>
      <c r="E25" s="176">
        <v>57600</v>
      </c>
      <c r="F25" s="177">
        <v>57600</v>
      </c>
      <c r="G25" s="177">
        <v>0</v>
      </c>
      <c r="H25" s="176">
        <v>57600</v>
      </c>
      <c r="I25" s="177">
        <v>0</v>
      </c>
      <c r="J25" s="177">
        <v>0</v>
      </c>
      <c r="K25" s="177">
        <v>0</v>
      </c>
      <c r="L25" s="119">
        <v>100</v>
      </c>
    </row>
    <row r="26" spans="1:12" ht="21.9" customHeight="1" x14ac:dyDescent="0.25">
      <c r="A26" s="121">
        <v>7350</v>
      </c>
      <c r="B26" s="120" t="s">
        <v>106</v>
      </c>
      <c r="C26" s="176">
        <v>180000</v>
      </c>
      <c r="D26" s="176">
        <v>209000</v>
      </c>
      <c r="E26" s="176">
        <v>209000</v>
      </c>
      <c r="F26" s="177">
        <v>208958</v>
      </c>
      <c r="G26" s="177">
        <v>0</v>
      </c>
      <c r="H26" s="176">
        <v>208958</v>
      </c>
      <c r="I26" s="177">
        <v>0</v>
      </c>
      <c r="J26" s="177">
        <v>0</v>
      </c>
      <c r="K26" s="177">
        <v>42</v>
      </c>
      <c r="L26" s="119">
        <v>99.98</v>
      </c>
    </row>
    <row r="27" spans="1:12" ht="14.25" customHeight="1" x14ac:dyDescent="0.25">
      <c r="A27" s="121">
        <v>7363</v>
      </c>
      <c r="B27" s="120" t="s">
        <v>144</v>
      </c>
      <c r="C27" s="176">
        <v>0</v>
      </c>
      <c r="D27" s="176">
        <v>3313654</v>
      </c>
      <c r="E27" s="176">
        <v>3313654</v>
      </c>
      <c r="F27" s="177">
        <v>3075243.18</v>
      </c>
      <c r="G27" s="177">
        <v>0</v>
      </c>
      <c r="H27" s="176">
        <v>3075243.18</v>
      </c>
      <c r="I27" s="177">
        <v>0</v>
      </c>
      <c r="J27" s="177">
        <v>0</v>
      </c>
      <c r="K27" s="177">
        <v>238410.82</v>
      </c>
      <c r="L27" s="119">
        <v>92.81</v>
      </c>
    </row>
    <row r="28" spans="1:12" ht="14.25" customHeight="1" x14ac:dyDescent="0.25">
      <c r="A28" s="121">
        <v>7461</v>
      </c>
      <c r="B28" s="120" t="s">
        <v>71</v>
      </c>
      <c r="C28" s="176">
        <v>3000000</v>
      </c>
      <c r="D28" s="176">
        <v>3800000</v>
      </c>
      <c r="E28" s="176">
        <v>3800000</v>
      </c>
      <c r="F28" s="177">
        <v>3717737.48</v>
      </c>
      <c r="G28" s="177">
        <v>0</v>
      </c>
      <c r="H28" s="176">
        <v>3717737.48</v>
      </c>
      <c r="I28" s="177">
        <v>0</v>
      </c>
      <c r="J28" s="177">
        <v>0</v>
      </c>
      <c r="K28" s="177">
        <v>82262.52</v>
      </c>
      <c r="L28" s="119">
        <v>97.84</v>
      </c>
    </row>
    <row r="29" spans="1:12" ht="21.9" customHeight="1" x14ac:dyDescent="0.25">
      <c r="A29" s="121">
        <v>8000</v>
      </c>
      <c r="B29" s="120" t="s">
        <v>57</v>
      </c>
      <c r="C29" s="176">
        <v>3300</v>
      </c>
      <c r="D29" s="176">
        <v>51142.66</v>
      </c>
      <c r="E29" s="176">
        <v>51142.66</v>
      </c>
      <c r="F29" s="177">
        <v>24277</v>
      </c>
      <c r="G29" s="177">
        <v>0</v>
      </c>
      <c r="H29" s="176">
        <v>24277</v>
      </c>
      <c r="I29" s="177">
        <v>0</v>
      </c>
      <c r="J29" s="177">
        <v>0</v>
      </c>
      <c r="K29" s="177">
        <v>26865.66</v>
      </c>
      <c r="L29" s="119">
        <v>47.47</v>
      </c>
    </row>
    <row r="30" spans="1:12" ht="21.9" customHeight="1" x14ac:dyDescent="0.25">
      <c r="A30" s="121">
        <v>8340</v>
      </c>
      <c r="B30" s="120" t="s">
        <v>103</v>
      </c>
      <c r="C30" s="176">
        <v>3300</v>
      </c>
      <c r="D30" s="176">
        <v>51142.66</v>
      </c>
      <c r="E30" s="176">
        <v>51142.66</v>
      </c>
      <c r="F30" s="177">
        <v>24277</v>
      </c>
      <c r="G30" s="177">
        <v>0</v>
      </c>
      <c r="H30" s="176">
        <v>24277</v>
      </c>
      <c r="I30" s="177">
        <v>0</v>
      </c>
      <c r="J30" s="177">
        <v>0</v>
      </c>
      <c r="K30" s="177">
        <v>26865.66</v>
      </c>
      <c r="L30" s="119">
        <v>47.47</v>
      </c>
    </row>
    <row r="31" spans="1:12" ht="21.9" customHeight="1" x14ac:dyDescent="0.25">
      <c r="A31" s="121">
        <v>9000</v>
      </c>
      <c r="B31" s="120" t="s">
        <v>60</v>
      </c>
      <c r="C31" s="176">
        <v>138600</v>
      </c>
      <c r="D31" s="176">
        <v>1142556.6599999999</v>
      </c>
      <c r="E31" s="176">
        <v>1142556.6599999999</v>
      </c>
      <c r="F31" s="177">
        <v>1095200.7</v>
      </c>
      <c r="G31" s="177">
        <v>0</v>
      </c>
      <c r="H31" s="176">
        <v>1095200.7</v>
      </c>
      <c r="I31" s="177">
        <v>0</v>
      </c>
      <c r="J31" s="177">
        <v>0</v>
      </c>
      <c r="K31" s="177">
        <v>47355.96</v>
      </c>
      <c r="L31" s="119">
        <v>95.86</v>
      </c>
    </row>
    <row r="32" spans="1:12" ht="14.25" customHeight="1" x14ac:dyDescent="0.25">
      <c r="A32" s="121">
        <v>9740</v>
      </c>
      <c r="B32" s="120" t="s">
        <v>105</v>
      </c>
      <c r="C32" s="176">
        <v>28600</v>
      </c>
      <c r="D32" s="176">
        <v>47842.66</v>
      </c>
      <c r="E32" s="176">
        <v>47842.66</v>
      </c>
      <c r="F32" s="177">
        <v>24277</v>
      </c>
      <c r="G32" s="177">
        <v>0</v>
      </c>
      <c r="H32" s="176">
        <v>24277</v>
      </c>
      <c r="I32" s="177">
        <v>0</v>
      </c>
      <c r="J32" s="177">
        <v>0</v>
      </c>
      <c r="K32" s="177">
        <v>23565.66</v>
      </c>
      <c r="L32" s="119">
        <v>50.74</v>
      </c>
    </row>
    <row r="33" spans="1:12" ht="21.9" customHeight="1" x14ac:dyDescent="0.25">
      <c r="A33" s="121">
        <v>9770</v>
      </c>
      <c r="B33" s="120" t="s">
        <v>68</v>
      </c>
      <c r="C33" s="176">
        <v>110000</v>
      </c>
      <c r="D33" s="176">
        <v>1094714</v>
      </c>
      <c r="E33" s="176">
        <v>1094714</v>
      </c>
      <c r="F33" s="177">
        <v>1070923.7</v>
      </c>
      <c r="G33" s="177">
        <v>0</v>
      </c>
      <c r="H33" s="176">
        <v>1070923.7</v>
      </c>
      <c r="I33" s="177">
        <v>0</v>
      </c>
      <c r="J33" s="177">
        <v>0</v>
      </c>
      <c r="K33" s="177">
        <v>23790.3</v>
      </c>
      <c r="L33" s="119">
        <v>97.83</v>
      </c>
    </row>
    <row r="34" spans="1:12" ht="21.9" customHeight="1" x14ac:dyDescent="0.25">
      <c r="A34" s="121" t="s">
        <v>88</v>
      </c>
      <c r="B34" s="120" t="s">
        <v>89</v>
      </c>
      <c r="C34" s="176">
        <v>6036253</v>
      </c>
      <c r="D34" s="176">
        <v>16863105.800000001</v>
      </c>
      <c r="E34" s="176">
        <v>16863105.800000001</v>
      </c>
      <c r="F34" s="177">
        <v>13662383.189999999</v>
      </c>
      <c r="G34" s="177">
        <v>0</v>
      </c>
      <c r="H34" s="176">
        <v>15876349.82</v>
      </c>
      <c r="I34" s="177">
        <v>0</v>
      </c>
      <c r="J34" s="177">
        <v>0</v>
      </c>
      <c r="K34" s="177">
        <v>3200722.61</v>
      </c>
      <c r="L34" s="119">
        <v>81.02</v>
      </c>
    </row>
    <row r="35" spans="1:12" ht="21.9" customHeight="1" x14ac:dyDescent="0.25">
      <c r="A35" s="121"/>
      <c r="B35" s="120"/>
      <c r="C35" s="176"/>
      <c r="D35" s="176"/>
      <c r="E35" s="176"/>
      <c r="F35" s="177"/>
      <c r="G35" s="177"/>
      <c r="H35" s="176"/>
      <c r="I35" s="177"/>
      <c r="J35" s="177"/>
      <c r="K35" s="177"/>
      <c r="L35" s="119"/>
    </row>
    <row r="36" spans="1:12" ht="21.9" customHeight="1" x14ac:dyDescent="0.25">
      <c r="A36" s="121"/>
      <c r="B36" s="120"/>
      <c r="C36" s="176"/>
      <c r="D36" s="176"/>
      <c r="E36" s="176"/>
      <c r="F36" s="177"/>
      <c r="G36" s="177"/>
      <c r="H36" s="176"/>
      <c r="I36" s="177"/>
      <c r="J36" s="177"/>
      <c r="K36" s="177"/>
      <c r="L36" s="119"/>
    </row>
  </sheetData>
  <autoFilter ref="A2:L37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N1428"/>
  <sheetViews>
    <sheetView workbookViewId="0">
      <selection activeCell="B2" sqref="B1:R1048576"/>
    </sheetView>
  </sheetViews>
  <sheetFormatPr defaultRowHeight="14.4" x14ac:dyDescent="0.3"/>
  <cols>
    <col min="1" max="1" width="9.109375" style="11"/>
    <col min="2" max="2" width="10.44140625" style="11" bestFit="1" customWidth="1"/>
    <col min="3" max="3" width="13.33203125" customWidth="1"/>
    <col min="4" max="4" width="40.44140625" customWidth="1"/>
    <col min="5" max="6" width="13.109375" style="184" bestFit="1" customWidth="1"/>
    <col min="7" max="7" width="12" style="184" bestFit="1" customWidth="1"/>
    <col min="8" max="8" width="12" style="179" bestFit="1" customWidth="1"/>
    <col min="9" max="9" width="6" style="179" bestFit="1" customWidth="1"/>
    <col min="10" max="10" width="12" style="184" bestFit="1" customWidth="1"/>
    <col min="11" max="11" width="10" style="179" bestFit="1" customWidth="1"/>
    <col min="12" max="12" width="11" style="179" bestFit="1" customWidth="1"/>
    <col min="13" max="13" width="12" style="179" bestFit="1" customWidth="1"/>
    <col min="14" max="14" width="7" bestFit="1" customWidth="1"/>
  </cols>
  <sheetData>
    <row r="1" spans="1:14" x14ac:dyDescent="0.3">
      <c r="B1" s="10" t="s">
        <v>89</v>
      </c>
      <c r="C1" s="1" t="s">
        <v>0</v>
      </c>
      <c r="E1" s="178"/>
      <c r="F1" s="178"/>
      <c r="G1" s="178"/>
      <c r="J1" s="178"/>
    </row>
    <row r="2" spans="1:14" x14ac:dyDescent="0.3">
      <c r="C2" s="2" t="s">
        <v>90</v>
      </c>
      <c r="D2" s="2" t="s">
        <v>91</v>
      </c>
      <c r="E2" s="180" t="s">
        <v>92</v>
      </c>
      <c r="F2" s="180" t="s">
        <v>93</v>
      </c>
      <c r="G2" s="180" t="s">
        <v>94</v>
      </c>
      <c r="H2" s="181" t="s">
        <v>95</v>
      </c>
      <c r="I2" s="181" t="s">
        <v>96</v>
      </c>
      <c r="J2" s="180" t="s">
        <v>97</v>
      </c>
      <c r="K2" s="181" t="s">
        <v>98</v>
      </c>
      <c r="L2" s="181" t="s">
        <v>99</v>
      </c>
      <c r="M2" s="181" t="s">
        <v>100</v>
      </c>
      <c r="N2" s="2" t="s">
        <v>101</v>
      </c>
    </row>
    <row r="3" spans="1:14" x14ac:dyDescent="0.3">
      <c r="A3" s="11" t="str">
        <f>IF(B3=0,LEFT(RIGHT(C3,6),1),LEFT(RIGHT(B3,6),1))</f>
        <v>2</v>
      </c>
      <c r="B3" s="12">
        <f>IF(D3=$B$1,,(IF(C3=MAX($C$3:C3),,MAX($C$3:C3))))</f>
        <v>0</v>
      </c>
      <c r="C3" s="3">
        <v>11316200000</v>
      </c>
      <c r="D3" s="4" t="s">
        <v>2</v>
      </c>
      <c r="E3" s="182">
        <v>134549468</v>
      </c>
      <c r="F3" s="182">
        <v>150604189.61000001</v>
      </c>
      <c r="G3" s="182">
        <v>150604189.61000001</v>
      </c>
      <c r="H3" s="183">
        <v>144196513.13</v>
      </c>
      <c r="I3" s="183">
        <v>0</v>
      </c>
      <c r="J3" s="182">
        <v>144196513.13</v>
      </c>
      <c r="K3" s="183">
        <v>0</v>
      </c>
      <c r="L3" s="183">
        <v>0</v>
      </c>
      <c r="M3" s="183">
        <v>6407676.4800000004</v>
      </c>
      <c r="N3" s="5">
        <v>95.75</v>
      </c>
    </row>
    <row r="4" spans="1:14" x14ac:dyDescent="0.3">
      <c r="A4" s="11" t="str">
        <f>IF(B4=0,LEFT(RIGHT(C4,6),1),LEFT(RIGHT(B4,6),1))</f>
        <v>2</v>
      </c>
      <c r="B4" s="12">
        <f>IF(D4=$B$1,,(IF(C4=MAX($C$3:C4),,MAX($C$3:C4))))</f>
        <v>11316200000</v>
      </c>
      <c r="C4" s="3">
        <v>100</v>
      </c>
      <c r="D4" s="4" t="s">
        <v>3</v>
      </c>
      <c r="E4" s="182">
        <v>2192560</v>
      </c>
      <c r="F4" s="182">
        <v>3951671</v>
      </c>
      <c r="G4" s="182">
        <v>3951671</v>
      </c>
      <c r="H4" s="183">
        <v>3711294.16</v>
      </c>
      <c r="I4" s="183">
        <v>0</v>
      </c>
      <c r="J4" s="182">
        <v>3711294.16</v>
      </c>
      <c r="K4" s="183">
        <v>0</v>
      </c>
      <c r="L4" s="183">
        <v>0</v>
      </c>
      <c r="M4" s="183">
        <v>240376.84</v>
      </c>
      <c r="N4" s="5">
        <v>93.92</v>
      </c>
    </row>
    <row r="5" spans="1:14" ht="42" x14ac:dyDescent="0.3">
      <c r="A5" s="11" t="str">
        <f t="shared" ref="A5:A68" si="0">IF(B5=0,LEFT(RIGHT(C5,6),1),LEFT(RIGHT(B5,6),1))</f>
        <v>2</v>
      </c>
      <c r="B5" s="12">
        <f>IF(D5=$B$1,,(IF(C5=MAX($C$3:C5),,MAX($C$3:C5))))</f>
        <v>11316200000</v>
      </c>
      <c r="C5" s="3">
        <v>150</v>
      </c>
      <c r="D5" s="4" t="s">
        <v>4</v>
      </c>
      <c r="E5" s="182">
        <v>2142560</v>
      </c>
      <c r="F5" s="182">
        <v>2748360</v>
      </c>
      <c r="G5" s="182">
        <v>2748360</v>
      </c>
      <c r="H5" s="183">
        <v>2710371.45</v>
      </c>
      <c r="I5" s="183">
        <v>0</v>
      </c>
      <c r="J5" s="182">
        <v>2710371.45</v>
      </c>
      <c r="K5" s="183">
        <v>0</v>
      </c>
      <c r="L5" s="183">
        <v>0</v>
      </c>
      <c r="M5" s="183">
        <v>37988.550000000003</v>
      </c>
      <c r="N5" s="5">
        <v>98.62</v>
      </c>
    </row>
    <row r="6" spans="1:14" x14ac:dyDescent="0.3">
      <c r="A6" s="11" t="str">
        <f t="shared" si="0"/>
        <v>2</v>
      </c>
      <c r="B6" s="12">
        <f>IF(D6=$B$1,,(IF(C6=MAX($C$3:C6),,MAX($C$3:C6))))</f>
        <v>11316200000</v>
      </c>
      <c r="C6" s="3">
        <v>180</v>
      </c>
      <c r="D6" s="4" t="s">
        <v>5</v>
      </c>
      <c r="E6" s="182">
        <v>50000</v>
      </c>
      <c r="F6" s="182">
        <v>71000</v>
      </c>
      <c r="G6" s="182">
        <v>71000</v>
      </c>
      <c r="H6" s="183">
        <v>65807.259999999995</v>
      </c>
      <c r="I6" s="183">
        <v>0</v>
      </c>
      <c r="J6" s="182">
        <v>65807.259999999995</v>
      </c>
      <c r="K6" s="183">
        <v>0</v>
      </c>
      <c r="L6" s="183">
        <v>0</v>
      </c>
      <c r="M6" s="183">
        <v>5192.74</v>
      </c>
      <c r="N6" s="5">
        <v>92.69</v>
      </c>
    </row>
    <row r="7" spans="1:14" x14ac:dyDescent="0.3">
      <c r="A7" s="11" t="str">
        <f t="shared" si="0"/>
        <v>2</v>
      </c>
      <c r="B7" s="12">
        <f>IF(D7=$B$1,,(IF(C7=MAX($C$3:C7),,MAX($C$3:C7))))</f>
        <v>11316200000</v>
      </c>
      <c r="C7" s="3">
        <v>191</v>
      </c>
      <c r="D7" s="4" t="s">
        <v>111</v>
      </c>
      <c r="E7" s="182">
        <v>0</v>
      </c>
      <c r="F7" s="182">
        <v>1132311</v>
      </c>
      <c r="G7" s="182">
        <v>1132311</v>
      </c>
      <c r="H7" s="183">
        <v>935115.45</v>
      </c>
      <c r="I7" s="183">
        <v>0</v>
      </c>
      <c r="J7" s="182">
        <v>935115.45</v>
      </c>
      <c r="K7" s="183">
        <v>0</v>
      </c>
      <c r="L7" s="183">
        <v>0</v>
      </c>
      <c r="M7" s="183">
        <v>197195.55</v>
      </c>
      <c r="N7" s="5">
        <v>82.58</v>
      </c>
    </row>
    <row r="8" spans="1:14" x14ac:dyDescent="0.3">
      <c r="A8" s="11" t="str">
        <f t="shared" si="0"/>
        <v>2</v>
      </c>
      <c r="B8" s="12">
        <f>IF(D8=$B$1,,(IF(C8=MAX($C$3:C8),,MAX($C$3:C8))))</f>
        <v>11316200000</v>
      </c>
      <c r="C8" s="3">
        <v>1000</v>
      </c>
      <c r="D8" s="4" t="s">
        <v>6</v>
      </c>
      <c r="E8" s="182">
        <v>99181752</v>
      </c>
      <c r="F8" s="182">
        <v>100713612.03</v>
      </c>
      <c r="G8" s="182">
        <v>100713612.03</v>
      </c>
      <c r="H8" s="183">
        <v>96139589.959999993</v>
      </c>
      <c r="I8" s="183">
        <v>0</v>
      </c>
      <c r="J8" s="182">
        <v>96139589.959999993</v>
      </c>
      <c r="K8" s="183">
        <v>0</v>
      </c>
      <c r="L8" s="183">
        <v>0</v>
      </c>
      <c r="M8" s="183">
        <v>4574022.07</v>
      </c>
      <c r="N8" s="5">
        <v>95.46</v>
      </c>
    </row>
    <row r="9" spans="1:14" ht="31.8" x14ac:dyDescent="0.3">
      <c r="A9" s="11" t="str">
        <f t="shared" si="0"/>
        <v>2</v>
      </c>
      <c r="B9" s="12">
        <f>IF(D9=$B$1,,(IF(C9=MAX($C$3:C9),,MAX($C$3:C9))))</f>
        <v>11316200000</v>
      </c>
      <c r="C9" s="3">
        <v>1020</v>
      </c>
      <c r="D9" s="4" t="s">
        <v>393</v>
      </c>
      <c r="E9" s="182">
        <v>90114562</v>
      </c>
      <c r="F9" s="182">
        <v>90356468.030000001</v>
      </c>
      <c r="G9" s="182">
        <v>90356468.030000001</v>
      </c>
      <c r="H9" s="183">
        <v>86753635.260000005</v>
      </c>
      <c r="I9" s="183">
        <v>0</v>
      </c>
      <c r="J9" s="182">
        <v>86753635.260000005</v>
      </c>
      <c r="K9" s="183">
        <v>0</v>
      </c>
      <c r="L9" s="183">
        <v>0</v>
      </c>
      <c r="M9" s="183">
        <v>3602832.77</v>
      </c>
      <c r="N9" s="5">
        <v>96.01</v>
      </c>
    </row>
    <row r="10" spans="1:14" ht="21.6" x14ac:dyDescent="0.3">
      <c r="A10" s="11" t="str">
        <f t="shared" si="0"/>
        <v>2</v>
      </c>
      <c r="B10" s="12">
        <f>IF(D10=$B$1,,(IF(C10=MAX($C$3:C10),,MAX($C$3:C10))))</f>
        <v>11316200000</v>
      </c>
      <c r="C10" s="3">
        <v>1090</v>
      </c>
      <c r="D10" s="4" t="s">
        <v>394</v>
      </c>
      <c r="E10" s="182">
        <v>2577720</v>
      </c>
      <c r="F10" s="182">
        <v>2149751</v>
      </c>
      <c r="G10" s="182">
        <v>2149751</v>
      </c>
      <c r="H10" s="183">
        <v>1877202.93</v>
      </c>
      <c r="I10" s="183">
        <v>0</v>
      </c>
      <c r="J10" s="182">
        <v>1877202.93</v>
      </c>
      <c r="K10" s="183">
        <v>0</v>
      </c>
      <c r="L10" s="183">
        <v>0</v>
      </c>
      <c r="M10" s="183">
        <v>272548.07</v>
      </c>
      <c r="N10" s="5">
        <v>87.32</v>
      </c>
    </row>
    <row r="11" spans="1:14" x14ac:dyDescent="0.3">
      <c r="A11" s="11" t="str">
        <f t="shared" si="0"/>
        <v>2</v>
      </c>
      <c r="B11" s="12">
        <f>IF(D11=$B$1,,(IF(C11=MAX($C$3:C11),,MAX($C$3:C11))))</f>
        <v>11316200000</v>
      </c>
      <c r="C11" s="3">
        <v>1161</v>
      </c>
      <c r="D11" s="4" t="s">
        <v>10</v>
      </c>
      <c r="E11" s="182">
        <v>5072460</v>
      </c>
      <c r="F11" s="182">
        <v>6857928</v>
      </c>
      <c r="G11" s="182">
        <v>6857928</v>
      </c>
      <c r="H11" s="183">
        <v>6823572.5</v>
      </c>
      <c r="I11" s="183">
        <v>0</v>
      </c>
      <c r="J11" s="182">
        <v>6823572.5</v>
      </c>
      <c r="K11" s="183">
        <v>0</v>
      </c>
      <c r="L11" s="183">
        <v>0</v>
      </c>
      <c r="M11" s="183">
        <v>34355.5</v>
      </c>
      <c r="N11" s="5">
        <v>99.5</v>
      </c>
    </row>
    <row r="12" spans="1:14" x14ac:dyDescent="0.3">
      <c r="A12" s="11" t="str">
        <f t="shared" si="0"/>
        <v>2</v>
      </c>
      <c r="B12" s="12">
        <f>IF(D12=$B$1,,(IF(C12=MAX($C$3:C12),,MAX($C$3:C12))))</f>
        <v>11316200000</v>
      </c>
      <c r="C12" s="3">
        <v>1162</v>
      </c>
      <c r="D12" s="4" t="s">
        <v>11</v>
      </c>
      <c r="E12" s="182">
        <v>18100</v>
      </c>
      <c r="F12" s="182">
        <v>18100</v>
      </c>
      <c r="G12" s="182">
        <v>18100</v>
      </c>
      <c r="H12" s="183">
        <v>10860</v>
      </c>
      <c r="I12" s="183">
        <v>0</v>
      </c>
      <c r="J12" s="182">
        <v>10860</v>
      </c>
      <c r="K12" s="183">
        <v>0</v>
      </c>
      <c r="L12" s="183">
        <v>0</v>
      </c>
      <c r="M12" s="183">
        <v>7240</v>
      </c>
      <c r="N12" s="5">
        <v>60</v>
      </c>
    </row>
    <row r="13" spans="1:14" x14ac:dyDescent="0.3">
      <c r="A13" s="11" t="str">
        <f t="shared" si="0"/>
        <v>2</v>
      </c>
      <c r="B13" s="12">
        <f>IF(D13=$B$1,,(IF(C13=MAX($C$3:C13),,MAX($C$3:C13))))</f>
        <v>11316200000</v>
      </c>
      <c r="C13" s="3">
        <v>1170</v>
      </c>
      <c r="D13" s="4" t="s">
        <v>373</v>
      </c>
      <c r="E13" s="182">
        <v>1398910</v>
      </c>
      <c r="F13" s="182">
        <v>1331365</v>
      </c>
      <c r="G13" s="182">
        <v>1331365</v>
      </c>
      <c r="H13" s="183">
        <v>674319.27</v>
      </c>
      <c r="I13" s="183">
        <v>0</v>
      </c>
      <c r="J13" s="182">
        <v>674319.27</v>
      </c>
      <c r="K13" s="183">
        <v>0</v>
      </c>
      <c r="L13" s="183">
        <v>0</v>
      </c>
      <c r="M13" s="183">
        <v>657045.73</v>
      </c>
      <c r="N13" s="5">
        <v>50.65</v>
      </c>
    </row>
    <row r="14" spans="1:14" x14ac:dyDescent="0.3">
      <c r="A14" s="11" t="str">
        <f t="shared" si="0"/>
        <v>2</v>
      </c>
      <c r="B14" s="12">
        <f>IF(D14=$B$1,,(IF(C14=MAX($C$3:C14),,MAX($C$3:C14))))</f>
        <v>11316200000</v>
      </c>
      <c r="C14" s="3">
        <v>2000</v>
      </c>
      <c r="D14" s="4" t="s">
        <v>12</v>
      </c>
      <c r="E14" s="182">
        <v>14484830</v>
      </c>
      <c r="F14" s="182">
        <v>19600041.579999998</v>
      </c>
      <c r="G14" s="182">
        <v>19600041.579999998</v>
      </c>
      <c r="H14" s="183">
        <v>19588961.559999999</v>
      </c>
      <c r="I14" s="183">
        <v>0</v>
      </c>
      <c r="J14" s="182">
        <v>19588961.559999999</v>
      </c>
      <c r="K14" s="183">
        <v>0</v>
      </c>
      <c r="L14" s="183">
        <v>0</v>
      </c>
      <c r="M14" s="183">
        <v>11080.02</v>
      </c>
      <c r="N14" s="5">
        <v>99.94</v>
      </c>
    </row>
    <row r="15" spans="1:14" x14ac:dyDescent="0.3">
      <c r="A15" s="11" t="str">
        <f t="shared" si="0"/>
        <v>2</v>
      </c>
      <c r="B15" s="12">
        <f>IF(D15=$B$1,,(IF(C15=MAX($C$3:C15),,MAX($C$3:C15))))</f>
        <v>11316200000</v>
      </c>
      <c r="C15" s="3">
        <v>2010</v>
      </c>
      <c r="D15" s="4" t="s">
        <v>13</v>
      </c>
      <c r="E15" s="182">
        <v>11376220</v>
      </c>
      <c r="F15" s="182">
        <v>13728675.699999999</v>
      </c>
      <c r="G15" s="182">
        <v>13728675.699999999</v>
      </c>
      <c r="H15" s="183">
        <v>13728675.59</v>
      </c>
      <c r="I15" s="183">
        <v>0</v>
      </c>
      <c r="J15" s="182">
        <v>13728675.59</v>
      </c>
      <c r="K15" s="183">
        <v>0</v>
      </c>
      <c r="L15" s="183">
        <v>0</v>
      </c>
      <c r="M15" s="183">
        <v>0.11</v>
      </c>
      <c r="N15" s="5">
        <v>100</v>
      </c>
    </row>
    <row r="16" spans="1:14" ht="21.6" x14ac:dyDescent="0.3">
      <c r="A16" s="11" t="str">
        <f t="shared" si="0"/>
        <v>2</v>
      </c>
      <c r="B16" s="12">
        <f>IF(D16=$B$1,,(IF(C16=MAX($C$3:C16),,MAX($C$3:C16))))</f>
        <v>11316200000</v>
      </c>
      <c r="C16" s="3">
        <v>2111</v>
      </c>
      <c r="D16" s="4" t="s">
        <v>14</v>
      </c>
      <c r="E16" s="182">
        <v>2936900</v>
      </c>
      <c r="F16" s="182">
        <v>5127940</v>
      </c>
      <c r="G16" s="182">
        <v>5127940</v>
      </c>
      <c r="H16" s="183">
        <v>5116860.09</v>
      </c>
      <c r="I16" s="183">
        <v>0</v>
      </c>
      <c r="J16" s="182">
        <v>5116860.09</v>
      </c>
      <c r="K16" s="183">
        <v>0</v>
      </c>
      <c r="L16" s="183">
        <v>0</v>
      </c>
      <c r="M16" s="183">
        <v>11079.91</v>
      </c>
      <c r="N16" s="5">
        <v>99.78</v>
      </c>
    </row>
    <row r="17" spans="1:14" ht="21.6" x14ac:dyDescent="0.3">
      <c r="A17" s="11" t="str">
        <f t="shared" si="0"/>
        <v>2</v>
      </c>
      <c r="B17" s="12">
        <f>IF(D17=$B$1,,(IF(C17=MAX($C$3:C17),,MAX($C$3:C17))))</f>
        <v>11316200000</v>
      </c>
      <c r="C17" s="3">
        <v>2144</v>
      </c>
      <c r="D17" s="4" t="s">
        <v>15</v>
      </c>
      <c r="E17" s="182">
        <v>171710</v>
      </c>
      <c r="F17" s="182">
        <v>743425.88</v>
      </c>
      <c r="G17" s="182">
        <v>743425.88</v>
      </c>
      <c r="H17" s="183">
        <v>743425.88</v>
      </c>
      <c r="I17" s="183">
        <v>0</v>
      </c>
      <c r="J17" s="182">
        <v>743425.88</v>
      </c>
      <c r="K17" s="183">
        <v>0</v>
      </c>
      <c r="L17" s="183">
        <v>0</v>
      </c>
      <c r="M17" s="183">
        <v>0</v>
      </c>
      <c r="N17" s="5">
        <v>100</v>
      </c>
    </row>
    <row r="18" spans="1:14" x14ac:dyDescent="0.3">
      <c r="A18" s="11" t="str">
        <f t="shared" si="0"/>
        <v>2</v>
      </c>
      <c r="B18" s="12">
        <f>IF(D18=$B$1,,(IF(C18=MAX($C$3:C18),,MAX($C$3:C18))))</f>
        <v>11316200000</v>
      </c>
      <c r="C18" s="3">
        <v>3000</v>
      </c>
      <c r="D18" s="4" t="s">
        <v>17</v>
      </c>
      <c r="E18" s="182">
        <v>7806990</v>
      </c>
      <c r="F18" s="182">
        <v>9793790</v>
      </c>
      <c r="G18" s="182">
        <v>9793790</v>
      </c>
      <c r="H18" s="183">
        <v>9534468.3200000003</v>
      </c>
      <c r="I18" s="183">
        <v>0</v>
      </c>
      <c r="J18" s="182">
        <v>9534468.3200000003</v>
      </c>
      <c r="K18" s="183">
        <v>0</v>
      </c>
      <c r="L18" s="183">
        <v>0</v>
      </c>
      <c r="M18" s="183">
        <v>259321.68</v>
      </c>
      <c r="N18" s="5">
        <v>97.35</v>
      </c>
    </row>
    <row r="19" spans="1:14" ht="21.6" x14ac:dyDescent="0.3">
      <c r="A19" s="11" t="str">
        <f t="shared" si="0"/>
        <v>2</v>
      </c>
      <c r="B19" s="12">
        <f>IF(D19=$B$1,,(IF(C19=MAX($C$3:C19),,MAX($C$3:C19))))</f>
        <v>11316200000</v>
      </c>
      <c r="C19" s="3">
        <v>3031</v>
      </c>
      <c r="D19" s="4" t="s">
        <v>22</v>
      </c>
      <c r="E19" s="182">
        <v>1240</v>
      </c>
      <c r="F19" s="182">
        <v>312.55</v>
      </c>
      <c r="G19" s="182">
        <v>312.55</v>
      </c>
      <c r="H19" s="183">
        <v>312.55</v>
      </c>
      <c r="I19" s="183">
        <v>0</v>
      </c>
      <c r="J19" s="182">
        <v>312.55</v>
      </c>
      <c r="K19" s="183">
        <v>0</v>
      </c>
      <c r="L19" s="183">
        <v>0</v>
      </c>
      <c r="M19" s="183">
        <v>0</v>
      </c>
      <c r="N19" s="5">
        <v>100</v>
      </c>
    </row>
    <row r="20" spans="1:14" ht="21.6" x14ac:dyDescent="0.3">
      <c r="A20" s="11" t="str">
        <f t="shared" si="0"/>
        <v>2</v>
      </c>
      <c r="B20" s="12">
        <f>IF(D20=$B$1,,(IF(C20=MAX($C$3:C20),,MAX($C$3:C20))))</f>
        <v>11316200000</v>
      </c>
      <c r="C20" s="3">
        <v>3032</v>
      </c>
      <c r="D20" s="4" t="s">
        <v>23</v>
      </c>
      <c r="E20" s="182">
        <v>11300</v>
      </c>
      <c r="F20" s="182">
        <v>4081.21</v>
      </c>
      <c r="G20" s="182">
        <v>4081.21</v>
      </c>
      <c r="H20" s="183">
        <v>4081.21</v>
      </c>
      <c r="I20" s="183">
        <v>0</v>
      </c>
      <c r="J20" s="182">
        <v>4081.21</v>
      </c>
      <c r="K20" s="183">
        <v>0</v>
      </c>
      <c r="L20" s="183">
        <v>0</v>
      </c>
      <c r="M20" s="183">
        <v>0</v>
      </c>
      <c r="N20" s="5">
        <v>100</v>
      </c>
    </row>
    <row r="21" spans="1:14" ht="21.6" x14ac:dyDescent="0.3">
      <c r="A21" s="11" t="str">
        <f t="shared" si="0"/>
        <v>2</v>
      </c>
      <c r="B21" s="12">
        <f>IF(D21=$B$1,,(IF(C21=MAX($C$3:C21),,MAX($C$3:C21))))</f>
        <v>11316200000</v>
      </c>
      <c r="C21" s="3">
        <v>3033</v>
      </c>
      <c r="D21" s="4" t="s">
        <v>24</v>
      </c>
      <c r="E21" s="182">
        <v>890000</v>
      </c>
      <c r="F21" s="182">
        <v>1270519.55</v>
      </c>
      <c r="G21" s="182">
        <v>1270519.55</v>
      </c>
      <c r="H21" s="183">
        <v>1081066.77</v>
      </c>
      <c r="I21" s="183">
        <v>0</v>
      </c>
      <c r="J21" s="182">
        <v>1081066.77</v>
      </c>
      <c r="K21" s="183">
        <v>0</v>
      </c>
      <c r="L21" s="183">
        <v>0</v>
      </c>
      <c r="M21" s="183">
        <v>189452.78</v>
      </c>
      <c r="N21" s="5">
        <v>85.09</v>
      </c>
    </row>
    <row r="22" spans="1:14" ht="21.6" x14ac:dyDescent="0.3">
      <c r="A22" s="11" t="str">
        <f t="shared" si="0"/>
        <v>2</v>
      </c>
      <c r="B22" s="12">
        <f>IF(D22=$B$1,,(IF(C22=MAX($C$3:C22),,MAX($C$3:C22))))</f>
        <v>11316200000</v>
      </c>
      <c r="C22" s="3">
        <v>3035</v>
      </c>
      <c r="D22" s="4" t="s">
        <v>25</v>
      </c>
      <c r="E22" s="182">
        <v>55490</v>
      </c>
      <c r="F22" s="182">
        <v>127256.44</v>
      </c>
      <c r="G22" s="182">
        <v>127256.44</v>
      </c>
      <c r="H22" s="183">
        <v>127256.44</v>
      </c>
      <c r="I22" s="183">
        <v>0</v>
      </c>
      <c r="J22" s="182">
        <v>127256.44</v>
      </c>
      <c r="K22" s="183">
        <v>0</v>
      </c>
      <c r="L22" s="183">
        <v>0</v>
      </c>
      <c r="M22" s="183">
        <v>0</v>
      </c>
      <c r="N22" s="5">
        <v>100</v>
      </c>
    </row>
    <row r="23" spans="1:14" ht="31.8" x14ac:dyDescent="0.3">
      <c r="A23" s="11" t="str">
        <f t="shared" si="0"/>
        <v>2</v>
      </c>
      <c r="B23" s="12">
        <f>IF(D23=$B$1,,(IF(C23=MAX($C$3:C23),,MAX($C$3:C23))))</f>
        <v>11316200000</v>
      </c>
      <c r="C23" s="3">
        <v>3104</v>
      </c>
      <c r="D23" s="4" t="s">
        <v>39</v>
      </c>
      <c r="E23" s="182">
        <v>5764270</v>
      </c>
      <c r="F23" s="182">
        <v>7179515</v>
      </c>
      <c r="G23" s="182">
        <v>7179515</v>
      </c>
      <c r="H23" s="183">
        <v>7123277.9699999997</v>
      </c>
      <c r="I23" s="183">
        <v>0</v>
      </c>
      <c r="J23" s="182">
        <v>7123277.9699999997</v>
      </c>
      <c r="K23" s="183">
        <v>0</v>
      </c>
      <c r="L23" s="183">
        <v>0</v>
      </c>
      <c r="M23" s="183">
        <v>56237.03</v>
      </c>
      <c r="N23" s="5">
        <v>99.22</v>
      </c>
    </row>
    <row r="24" spans="1:14" ht="21.6" x14ac:dyDescent="0.3">
      <c r="A24" s="11" t="str">
        <f t="shared" si="0"/>
        <v>2</v>
      </c>
      <c r="B24" s="12">
        <f>IF(D24=$B$1,,(IF(C24=MAX($C$3:C24),,MAX($C$3:C24))))</f>
        <v>11316200000</v>
      </c>
      <c r="C24" s="3">
        <v>3112</v>
      </c>
      <c r="D24" s="4" t="s">
        <v>40</v>
      </c>
      <c r="E24" s="182">
        <v>15000</v>
      </c>
      <c r="F24" s="182">
        <v>10000</v>
      </c>
      <c r="G24" s="182">
        <v>10000</v>
      </c>
      <c r="H24" s="183">
        <v>10000</v>
      </c>
      <c r="I24" s="183">
        <v>0</v>
      </c>
      <c r="J24" s="182">
        <v>10000</v>
      </c>
      <c r="K24" s="183">
        <v>0</v>
      </c>
      <c r="L24" s="183">
        <v>0</v>
      </c>
      <c r="M24" s="183">
        <v>0</v>
      </c>
      <c r="N24" s="5">
        <v>100</v>
      </c>
    </row>
    <row r="25" spans="1:14" ht="21.6" x14ac:dyDescent="0.3">
      <c r="A25" s="11" t="str">
        <f t="shared" si="0"/>
        <v>2</v>
      </c>
      <c r="B25" s="12">
        <f>IF(D25=$B$1,,(IF(C25=MAX($C$3:C25),,MAX($C$3:C25))))</f>
        <v>11316200000</v>
      </c>
      <c r="C25" s="3">
        <v>3121</v>
      </c>
      <c r="D25" s="4" t="s">
        <v>41</v>
      </c>
      <c r="E25" s="182">
        <v>855550</v>
      </c>
      <c r="F25" s="182">
        <v>1023725</v>
      </c>
      <c r="G25" s="182">
        <v>1023725</v>
      </c>
      <c r="H25" s="183">
        <v>1023571.39</v>
      </c>
      <c r="I25" s="183">
        <v>0</v>
      </c>
      <c r="J25" s="182">
        <v>1023571.39</v>
      </c>
      <c r="K25" s="183">
        <v>0</v>
      </c>
      <c r="L25" s="183">
        <v>0</v>
      </c>
      <c r="M25" s="183">
        <v>153.61000000000001</v>
      </c>
      <c r="N25" s="5">
        <v>99.98</v>
      </c>
    </row>
    <row r="26" spans="1:14" ht="42" x14ac:dyDescent="0.3">
      <c r="A26" s="11" t="str">
        <f t="shared" si="0"/>
        <v>2</v>
      </c>
      <c r="B26" s="12">
        <f>IF(D26=$B$1,,(IF(C26=MAX($C$3:C26),,MAX($C$3:C26))))</f>
        <v>11316200000</v>
      </c>
      <c r="C26" s="3">
        <v>3140</v>
      </c>
      <c r="D26" s="4" t="s">
        <v>42</v>
      </c>
      <c r="E26" s="182">
        <v>57000</v>
      </c>
      <c r="F26" s="182">
        <v>0</v>
      </c>
      <c r="G26" s="182">
        <v>0</v>
      </c>
      <c r="H26" s="183">
        <v>0</v>
      </c>
      <c r="I26" s="183">
        <v>0</v>
      </c>
      <c r="J26" s="182">
        <v>0</v>
      </c>
      <c r="K26" s="183">
        <v>0</v>
      </c>
      <c r="L26" s="183">
        <v>0</v>
      </c>
      <c r="M26" s="183">
        <v>0</v>
      </c>
      <c r="N26" s="5">
        <v>0</v>
      </c>
    </row>
    <row r="27" spans="1:14" ht="42" x14ac:dyDescent="0.3">
      <c r="A27" s="11" t="str">
        <f t="shared" si="0"/>
        <v>2</v>
      </c>
      <c r="B27" s="12">
        <f>IF(D27=$B$1,,(IF(C27=MAX($C$3:C27),,MAX($C$3:C27))))</f>
        <v>11316200000</v>
      </c>
      <c r="C27" s="3">
        <v>3160</v>
      </c>
      <c r="D27" s="4" t="s">
        <v>43</v>
      </c>
      <c r="E27" s="182">
        <v>64840</v>
      </c>
      <c r="F27" s="182">
        <v>70851.320000000007</v>
      </c>
      <c r="G27" s="182">
        <v>70851.320000000007</v>
      </c>
      <c r="H27" s="183">
        <v>67174.080000000002</v>
      </c>
      <c r="I27" s="183">
        <v>0</v>
      </c>
      <c r="J27" s="182">
        <v>67174.080000000002</v>
      </c>
      <c r="K27" s="183">
        <v>0</v>
      </c>
      <c r="L27" s="183">
        <v>0</v>
      </c>
      <c r="M27" s="183">
        <v>3677.24</v>
      </c>
      <c r="N27" s="5">
        <v>94.81</v>
      </c>
    </row>
    <row r="28" spans="1:14" ht="21.6" x14ac:dyDescent="0.3">
      <c r="A28" s="11" t="str">
        <f t="shared" si="0"/>
        <v>2</v>
      </c>
      <c r="B28" s="12">
        <f>IF(D28=$B$1,,(IF(C28=MAX($C$3:C28),,MAX($C$3:C28))))</f>
        <v>11316200000</v>
      </c>
      <c r="C28" s="3">
        <v>3242</v>
      </c>
      <c r="D28" s="4" t="s">
        <v>45</v>
      </c>
      <c r="E28" s="182">
        <v>92300</v>
      </c>
      <c r="F28" s="182">
        <v>107528.93</v>
      </c>
      <c r="G28" s="182">
        <v>107528.93</v>
      </c>
      <c r="H28" s="183">
        <v>97727.91</v>
      </c>
      <c r="I28" s="183">
        <v>0</v>
      </c>
      <c r="J28" s="182">
        <v>97727.91</v>
      </c>
      <c r="K28" s="183">
        <v>0</v>
      </c>
      <c r="L28" s="183">
        <v>0</v>
      </c>
      <c r="M28" s="183">
        <v>9801.02</v>
      </c>
      <c r="N28" s="5">
        <v>90.89</v>
      </c>
    </row>
    <row r="29" spans="1:14" x14ac:dyDescent="0.3">
      <c r="A29" s="11" t="str">
        <f t="shared" si="0"/>
        <v>2</v>
      </c>
      <c r="B29" s="12">
        <f>IF(D29=$B$1,,(IF(C29=MAX($C$3:C29),,MAX($C$3:C29))))</f>
        <v>11316200000</v>
      </c>
      <c r="C29" s="3">
        <v>4000</v>
      </c>
      <c r="D29" s="4" t="s">
        <v>46</v>
      </c>
      <c r="E29" s="182">
        <v>5760090</v>
      </c>
      <c r="F29" s="182">
        <v>6193500</v>
      </c>
      <c r="G29" s="182">
        <v>6193500</v>
      </c>
      <c r="H29" s="183">
        <v>5985664.9299999997</v>
      </c>
      <c r="I29" s="183">
        <v>0</v>
      </c>
      <c r="J29" s="182">
        <v>5985664.9299999997</v>
      </c>
      <c r="K29" s="183">
        <v>0</v>
      </c>
      <c r="L29" s="183">
        <v>0</v>
      </c>
      <c r="M29" s="183">
        <v>207835.07</v>
      </c>
      <c r="N29" s="5">
        <v>96.64</v>
      </c>
    </row>
    <row r="30" spans="1:14" x14ac:dyDescent="0.3">
      <c r="A30" s="11" t="str">
        <f t="shared" si="0"/>
        <v>2</v>
      </c>
      <c r="B30" s="12">
        <f>IF(D30=$B$1,,(IF(C30=MAX($C$3:C30),,MAX($C$3:C30))))</f>
        <v>11316200000</v>
      </c>
      <c r="C30" s="3">
        <v>4030</v>
      </c>
      <c r="D30" s="4" t="s">
        <v>47</v>
      </c>
      <c r="E30" s="182">
        <v>4023160</v>
      </c>
      <c r="F30" s="182">
        <v>4527390</v>
      </c>
      <c r="G30" s="182">
        <v>4527390</v>
      </c>
      <c r="H30" s="183">
        <v>4375889.0999999996</v>
      </c>
      <c r="I30" s="183">
        <v>0</v>
      </c>
      <c r="J30" s="182">
        <v>4375889.0999999996</v>
      </c>
      <c r="K30" s="183">
        <v>0</v>
      </c>
      <c r="L30" s="183">
        <v>0</v>
      </c>
      <c r="M30" s="183">
        <v>151500.9</v>
      </c>
      <c r="N30" s="5">
        <v>96.65</v>
      </c>
    </row>
    <row r="31" spans="1:14" ht="21.6" x14ac:dyDescent="0.3">
      <c r="A31" s="11" t="str">
        <f t="shared" si="0"/>
        <v>2</v>
      </c>
      <c r="B31" s="12">
        <f>IF(D31=$B$1,,(IF(C31=MAX($C$3:C31),,MAX($C$3:C31))))</f>
        <v>11316200000</v>
      </c>
      <c r="C31" s="3">
        <v>4060</v>
      </c>
      <c r="D31" s="4" t="s">
        <v>48</v>
      </c>
      <c r="E31" s="182">
        <v>1420820</v>
      </c>
      <c r="F31" s="182">
        <v>1289115</v>
      </c>
      <c r="G31" s="182">
        <v>1289115</v>
      </c>
      <c r="H31" s="183">
        <v>1241120.8999999999</v>
      </c>
      <c r="I31" s="183">
        <v>0</v>
      </c>
      <c r="J31" s="182">
        <v>1241120.8999999999</v>
      </c>
      <c r="K31" s="183">
        <v>0</v>
      </c>
      <c r="L31" s="183">
        <v>0</v>
      </c>
      <c r="M31" s="183">
        <v>47994.1</v>
      </c>
      <c r="N31" s="5">
        <v>96.28</v>
      </c>
    </row>
    <row r="32" spans="1:14" ht="21.6" x14ac:dyDescent="0.3">
      <c r="A32" s="11" t="str">
        <f t="shared" si="0"/>
        <v>2</v>
      </c>
      <c r="B32" s="12">
        <f>IF(D32=$B$1,,(IF(C32=MAX($C$3:C32),,MAX($C$3:C32))))</f>
        <v>11316200000</v>
      </c>
      <c r="C32" s="3">
        <v>4081</v>
      </c>
      <c r="D32" s="4" t="s">
        <v>49</v>
      </c>
      <c r="E32" s="182">
        <v>316110</v>
      </c>
      <c r="F32" s="182">
        <v>376995</v>
      </c>
      <c r="G32" s="182">
        <v>376995</v>
      </c>
      <c r="H32" s="183">
        <v>368654.93</v>
      </c>
      <c r="I32" s="183">
        <v>0</v>
      </c>
      <c r="J32" s="182">
        <v>368654.93</v>
      </c>
      <c r="K32" s="183">
        <v>0</v>
      </c>
      <c r="L32" s="183">
        <v>0</v>
      </c>
      <c r="M32" s="183">
        <v>8340.07</v>
      </c>
      <c r="N32" s="5">
        <v>97.79</v>
      </c>
    </row>
    <row r="33" spans="1:14" x14ac:dyDescent="0.3">
      <c r="A33" s="11" t="str">
        <f t="shared" si="0"/>
        <v>2</v>
      </c>
      <c r="B33" s="12">
        <f>IF(D33=$B$1,,(IF(C33=MAX($C$3:C33),,MAX($C$3:C33))))</f>
        <v>11316200000</v>
      </c>
      <c r="C33" s="3">
        <v>5000</v>
      </c>
      <c r="D33" s="4" t="s">
        <v>50</v>
      </c>
      <c r="E33" s="182">
        <v>1276840</v>
      </c>
      <c r="F33" s="182">
        <v>1403205</v>
      </c>
      <c r="G33" s="182">
        <v>1403205</v>
      </c>
      <c r="H33" s="183">
        <v>1364415.85</v>
      </c>
      <c r="I33" s="183">
        <v>0</v>
      </c>
      <c r="J33" s="182">
        <v>1364415.85</v>
      </c>
      <c r="K33" s="183">
        <v>0</v>
      </c>
      <c r="L33" s="183">
        <v>0</v>
      </c>
      <c r="M33" s="183">
        <v>38789.15</v>
      </c>
      <c r="N33" s="5">
        <v>97.24</v>
      </c>
    </row>
    <row r="34" spans="1:14" ht="21.6" x14ac:dyDescent="0.3">
      <c r="A34" s="11" t="str">
        <f t="shared" si="0"/>
        <v>2</v>
      </c>
      <c r="B34" s="12">
        <f>IF(D34=$B$1,,(IF(C34=MAX($C$3:C34),,MAX($C$3:C34))))</f>
        <v>11316200000</v>
      </c>
      <c r="C34" s="3">
        <v>5011</v>
      </c>
      <c r="D34" s="4" t="s">
        <v>51</v>
      </c>
      <c r="E34" s="182">
        <v>59680</v>
      </c>
      <c r="F34" s="182">
        <v>31280</v>
      </c>
      <c r="G34" s="182">
        <v>31280</v>
      </c>
      <c r="H34" s="183">
        <v>0</v>
      </c>
      <c r="I34" s="183">
        <v>0</v>
      </c>
      <c r="J34" s="182">
        <v>0</v>
      </c>
      <c r="K34" s="183">
        <v>0</v>
      </c>
      <c r="L34" s="183">
        <v>0</v>
      </c>
      <c r="M34" s="183">
        <v>31280</v>
      </c>
      <c r="N34" s="5">
        <v>0</v>
      </c>
    </row>
    <row r="35" spans="1:14" ht="21.6" x14ac:dyDescent="0.3">
      <c r="A35" s="11" t="str">
        <f t="shared" si="0"/>
        <v>2</v>
      </c>
      <c r="B35" s="12">
        <f>IF(D35=$B$1,,(IF(C35=MAX($C$3:C35),,MAX($C$3:C35))))</f>
        <v>11316200000</v>
      </c>
      <c r="C35" s="3">
        <v>5012</v>
      </c>
      <c r="D35" s="4" t="s">
        <v>52</v>
      </c>
      <c r="E35" s="182">
        <v>14740</v>
      </c>
      <c r="F35" s="182">
        <v>7500</v>
      </c>
      <c r="G35" s="182">
        <v>7500</v>
      </c>
      <c r="H35" s="183">
        <v>0</v>
      </c>
      <c r="I35" s="183">
        <v>0</v>
      </c>
      <c r="J35" s="182">
        <v>0</v>
      </c>
      <c r="K35" s="183">
        <v>0</v>
      </c>
      <c r="L35" s="183">
        <v>0</v>
      </c>
      <c r="M35" s="183">
        <v>7500</v>
      </c>
      <c r="N35" s="5">
        <v>0</v>
      </c>
    </row>
    <row r="36" spans="1:14" ht="21.6" x14ac:dyDescent="0.3">
      <c r="A36" s="11" t="str">
        <f t="shared" si="0"/>
        <v>2</v>
      </c>
      <c r="B36" s="12">
        <f>IF(D36=$B$1,,(IF(C36=MAX($C$3:C36),,MAX($C$3:C36))))</f>
        <v>11316200000</v>
      </c>
      <c r="C36" s="3">
        <v>5032</v>
      </c>
      <c r="D36" s="4" t="s">
        <v>53</v>
      </c>
      <c r="E36" s="182">
        <v>1202420</v>
      </c>
      <c r="F36" s="182">
        <v>1364425</v>
      </c>
      <c r="G36" s="182">
        <v>1364425</v>
      </c>
      <c r="H36" s="183">
        <v>1364415.85</v>
      </c>
      <c r="I36" s="183">
        <v>0</v>
      </c>
      <c r="J36" s="182">
        <v>1364415.85</v>
      </c>
      <c r="K36" s="183">
        <v>0</v>
      </c>
      <c r="L36" s="183">
        <v>0</v>
      </c>
      <c r="M36" s="183">
        <v>9.15</v>
      </c>
      <c r="N36" s="5">
        <v>100</v>
      </c>
    </row>
    <row r="37" spans="1:14" x14ac:dyDescent="0.3">
      <c r="A37" s="11" t="str">
        <f t="shared" si="0"/>
        <v>2</v>
      </c>
      <c r="B37" s="12">
        <f>IF(D37=$B$1,,(IF(C37=MAX($C$3:C37),,MAX($C$3:C37))))</f>
        <v>11316200000</v>
      </c>
      <c r="C37" s="3">
        <v>7000</v>
      </c>
      <c r="D37" s="4" t="s">
        <v>55</v>
      </c>
      <c r="E37" s="182">
        <v>75400</v>
      </c>
      <c r="F37" s="182">
        <v>148020</v>
      </c>
      <c r="G37" s="182">
        <v>148020</v>
      </c>
      <c r="H37" s="183">
        <v>148017.16</v>
      </c>
      <c r="I37" s="183">
        <v>0</v>
      </c>
      <c r="J37" s="182">
        <v>148017.16</v>
      </c>
      <c r="K37" s="183">
        <v>0</v>
      </c>
      <c r="L37" s="183">
        <v>0</v>
      </c>
      <c r="M37" s="183">
        <v>2.84</v>
      </c>
      <c r="N37" s="5">
        <v>100</v>
      </c>
    </row>
    <row r="38" spans="1:14" x14ac:dyDescent="0.3">
      <c r="A38" s="11" t="str">
        <f t="shared" si="0"/>
        <v>2</v>
      </c>
      <c r="B38" s="12">
        <f>IF(D38=$B$1,,(IF(C38=MAX($C$3:C38),,MAX($C$3:C38))))</f>
        <v>11316200000</v>
      </c>
      <c r="C38" s="3">
        <v>7610</v>
      </c>
      <c r="D38" s="4" t="s">
        <v>56</v>
      </c>
      <c r="E38" s="182">
        <v>75400</v>
      </c>
      <c r="F38" s="182">
        <v>148020</v>
      </c>
      <c r="G38" s="182">
        <v>148020</v>
      </c>
      <c r="H38" s="183">
        <v>148017.16</v>
      </c>
      <c r="I38" s="183">
        <v>0</v>
      </c>
      <c r="J38" s="182">
        <v>148017.16</v>
      </c>
      <c r="K38" s="183">
        <v>0</v>
      </c>
      <c r="L38" s="183">
        <v>0</v>
      </c>
      <c r="M38" s="183">
        <v>2.84</v>
      </c>
      <c r="N38" s="5">
        <v>100</v>
      </c>
    </row>
    <row r="39" spans="1:14" x14ac:dyDescent="0.3">
      <c r="A39" s="11" t="str">
        <f t="shared" si="0"/>
        <v>2</v>
      </c>
      <c r="B39" s="12">
        <f>IF(D39=$B$1,,(IF(C39=MAX($C$3:C39),,MAX($C$3:C39))))</f>
        <v>11316200000</v>
      </c>
      <c r="C39" s="3">
        <v>8000</v>
      </c>
      <c r="D39" s="4" t="s">
        <v>57</v>
      </c>
      <c r="E39" s="182">
        <v>300000</v>
      </c>
      <c r="F39" s="182">
        <v>292530</v>
      </c>
      <c r="G39" s="182">
        <v>292530</v>
      </c>
      <c r="H39" s="183">
        <v>155290</v>
      </c>
      <c r="I39" s="183">
        <v>0</v>
      </c>
      <c r="J39" s="182">
        <v>155290</v>
      </c>
      <c r="K39" s="183">
        <v>0</v>
      </c>
      <c r="L39" s="183">
        <v>0</v>
      </c>
      <c r="M39" s="183">
        <v>137240</v>
      </c>
      <c r="N39" s="5">
        <v>53.09</v>
      </c>
    </row>
    <row r="40" spans="1:14" ht="21.6" x14ac:dyDescent="0.3">
      <c r="A40" s="11" t="str">
        <f t="shared" si="0"/>
        <v>2</v>
      </c>
      <c r="B40" s="12">
        <f>IF(D40=$B$1,,(IF(C40=MAX($C$3:C40),,MAX($C$3:C40))))</f>
        <v>11316200000</v>
      </c>
      <c r="C40" s="3">
        <v>8110</v>
      </c>
      <c r="D40" s="4" t="s">
        <v>58</v>
      </c>
      <c r="E40" s="182">
        <v>0</v>
      </c>
      <c r="F40" s="182">
        <v>155290</v>
      </c>
      <c r="G40" s="182">
        <v>155290</v>
      </c>
      <c r="H40" s="183">
        <v>155290</v>
      </c>
      <c r="I40" s="183">
        <v>0</v>
      </c>
      <c r="J40" s="182">
        <v>155290</v>
      </c>
      <c r="K40" s="183">
        <v>0</v>
      </c>
      <c r="L40" s="183">
        <v>0</v>
      </c>
      <c r="M40" s="183">
        <v>0</v>
      </c>
      <c r="N40" s="5">
        <v>100</v>
      </c>
    </row>
    <row r="41" spans="1:14" x14ac:dyDescent="0.3">
      <c r="A41" s="11" t="str">
        <f t="shared" si="0"/>
        <v>2</v>
      </c>
      <c r="B41" s="12">
        <f>IF(D41=$B$1,,(IF(C41=MAX($C$3:C41),,MAX($C$3:C41))))</f>
        <v>11316200000</v>
      </c>
      <c r="C41" s="3">
        <v>8700</v>
      </c>
      <c r="D41" s="4" t="s">
        <v>59</v>
      </c>
      <c r="E41" s="182">
        <v>300000</v>
      </c>
      <c r="F41" s="182">
        <v>137240</v>
      </c>
      <c r="G41" s="182">
        <v>137240</v>
      </c>
      <c r="H41" s="183">
        <v>0</v>
      </c>
      <c r="I41" s="183">
        <v>0</v>
      </c>
      <c r="J41" s="182">
        <v>0</v>
      </c>
      <c r="K41" s="183">
        <v>0</v>
      </c>
      <c r="L41" s="183">
        <v>0</v>
      </c>
      <c r="M41" s="183">
        <v>137240</v>
      </c>
      <c r="N41" s="5">
        <v>0</v>
      </c>
    </row>
    <row r="42" spans="1:14" x14ac:dyDescent="0.3">
      <c r="A42" s="11" t="str">
        <f t="shared" si="0"/>
        <v>2</v>
      </c>
      <c r="B42" s="12">
        <f>IF(D42=$B$1,,(IF(C42=MAX($C$3:C42),,MAX($C$3:C42))))</f>
        <v>11316200000</v>
      </c>
      <c r="C42" s="3">
        <v>9000</v>
      </c>
      <c r="D42" s="4" t="s">
        <v>60</v>
      </c>
      <c r="E42" s="182">
        <v>3471006</v>
      </c>
      <c r="F42" s="182">
        <v>8507820</v>
      </c>
      <c r="G42" s="182">
        <v>8507820</v>
      </c>
      <c r="H42" s="183">
        <v>7568811.1900000004</v>
      </c>
      <c r="I42" s="183">
        <v>0</v>
      </c>
      <c r="J42" s="182">
        <v>7568811.1900000004</v>
      </c>
      <c r="K42" s="183">
        <v>0</v>
      </c>
      <c r="L42" s="183">
        <v>0</v>
      </c>
      <c r="M42" s="183">
        <v>939008.81</v>
      </c>
      <c r="N42" s="5">
        <v>88.96</v>
      </c>
    </row>
    <row r="43" spans="1:14" x14ac:dyDescent="0.3">
      <c r="A43" s="11" t="str">
        <f t="shared" si="0"/>
        <v>2</v>
      </c>
      <c r="B43" s="12">
        <f>IF(D43=$B$1,,(IF(C43=MAX($C$3:C43),,MAX($C$3:C43))))</f>
        <v>11316200000</v>
      </c>
      <c r="C43" s="3">
        <v>9110</v>
      </c>
      <c r="D43" s="4" t="s">
        <v>396</v>
      </c>
      <c r="E43" s="182">
        <v>169900</v>
      </c>
      <c r="F43" s="182">
        <v>169900</v>
      </c>
      <c r="G43" s="182">
        <v>169900</v>
      </c>
      <c r="H43" s="183">
        <v>169900</v>
      </c>
      <c r="I43" s="183">
        <v>0</v>
      </c>
      <c r="J43" s="182">
        <v>169900</v>
      </c>
      <c r="K43" s="183">
        <v>0</v>
      </c>
      <c r="L43" s="183">
        <v>0</v>
      </c>
      <c r="M43" s="183">
        <v>0</v>
      </c>
      <c r="N43" s="5">
        <v>100</v>
      </c>
    </row>
    <row r="44" spans="1:14" ht="31.8" x14ac:dyDescent="0.3">
      <c r="A44" s="11" t="str">
        <f t="shared" si="0"/>
        <v>2</v>
      </c>
      <c r="B44" s="12">
        <f>IF(D44=$B$1,,(IF(C44=MAX($C$3:C44),,MAX($C$3:C44))))</f>
        <v>11316200000</v>
      </c>
      <c r="C44" s="3">
        <v>9330</v>
      </c>
      <c r="D44" s="4" t="s">
        <v>397</v>
      </c>
      <c r="E44" s="182">
        <v>5736</v>
      </c>
      <c r="F44" s="182">
        <v>0</v>
      </c>
      <c r="G44" s="182">
        <v>0</v>
      </c>
      <c r="H44" s="183">
        <v>0</v>
      </c>
      <c r="I44" s="183">
        <v>0</v>
      </c>
      <c r="J44" s="182">
        <v>0</v>
      </c>
      <c r="K44" s="183">
        <v>0</v>
      </c>
      <c r="L44" s="183">
        <v>0</v>
      </c>
      <c r="M44" s="183">
        <v>0</v>
      </c>
      <c r="N44" s="5">
        <v>0</v>
      </c>
    </row>
    <row r="45" spans="1:14" ht="42" x14ac:dyDescent="0.3">
      <c r="A45" s="11" t="str">
        <f t="shared" si="0"/>
        <v>2</v>
      </c>
      <c r="B45" s="12">
        <f>IF(D45=$B$1,,(IF(C45=MAX($C$3:C45),,MAX($C$3:C45))))</f>
        <v>11316200000</v>
      </c>
      <c r="C45" s="3">
        <v>9380</v>
      </c>
      <c r="D45" s="4" t="s">
        <v>436</v>
      </c>
      <c r="E45" s="182">
        <v>0</v>
      </c>
      <c r="F45" s="182">
        <v>461</v>
      </c>
      <c r="G45" s="182">
        <v>461</v>
      </c>
      <c r="H45" s="183">
        <v>0</v>
      </c>
      <c r="I45" s="183">
        <v>0</v>
      </c>
      <c r="J45" s="182">
        <v>0</v>
      </c>
      <c r="K45" s="183">
        <v>0</v>
      </c>
      <c r="L45" s="183">
        <v>0</v>
      </c>
      <c r="M45" s="183">
        <v>461</v>
      </c>
      <c r="N45" s="5">
        <v>0</v>
      </c>
    </row>
    <row r="46" spans="1:14" ht="31.8" x14ac:dyDescent="0.3">
      <c r="A46" s="11" t="str">
        <f t="shared" si="0"/>
        <v>2</v>
      </c>
      <c r="B46" s="12">
        <f>IF(D46=$B$1,,(IF(C46=MAX($C$3:C46),,MAX($C$3:C46))))</f>
        <v>11316200000</v>
      </c>
      <c r="C46" s="3">
        <v>9510</v>
      </c>
      <c r="D46" s="4" t="s">
        <v>155</v>
      </c>
      <c r="E46" s="182">
        <v>0</v>
      </c>
      <c r="F46" s="182">
        <v>175370</v>
      </c>
      <c r="G46" s="182">
        <v>175370</v>
      </c>
      <c r="H46" s="183">
        <v>0</v>
      </c>
      <c r="I46" s="183">
        <v>0</v>
      </c>
      <c r="J46" s="182">
        <v>0</v>
      </c>
      <c r="K46" s="183">
        <v>0</v>
      </c>
      <c r="L46" s="183">
        <v>0</v>
      </c>
      <c r="M46" s="183">
        <v>175370</v>
      </c>
      <c r="N46" s="5">
        <v>0</v>
      </c>
    </row>
    <row r="47" spans="1:14" ht="31.8" x14ac:dyDescent="0.3">
      <c r="A47" s="11" t="str">
        <f t="shared" si="0"/>
        <v>2</v>
      </c>
      <c r="B47" s="12">
        <f>IF(D47=$B$1,,(IF(C47=MAX($C$3:C47),,MAX($C$3:C47))))</f>
        <v>11316200000</v>
      </c>
      <c r="C47" s="3">
        <v>9620</v>
      </c>
      <c r="D47" s="4" t="s">
        <v>156</v>
      </c>
      <c r="E47" s="182">
        <v>0</v>
      </c>
      <c r="F47" s="182">
        <v>484909</v>
      </c>
      <c r="G47" s="182">
        <v>484909</v>
      </c>
      <c r="H47" s="183">
        <v>482739.98</v>
      </c>
      <c r="I47" s="183">
        <v>0</v>
      </c>
      <c r="J47" s="182">
        <v>482739.98</v>
      </c>
      <c r="K47" s="183">
        <v>0</v>
      </c>
      <c r="L47" s="183">
        <v>0</v>
      </c>
      <c r="M47" s="183">
        <v>2169.02</v>
      </c>
      <c r="N47" s="5">
        <v>99.55</v>
      </c>
    </row>
    <row r="48" spans="1:14" x14ac:dyDescent="0.3">
      <c r="A48" s="11" t="str">
        <f t="shared" si="0"/>
        <v>2</v>
      </c>
      <c r="B48" s="12">
        <f>IF(D48=$B$1,,(IF(C48=MAX($C$3:C48),,MAX($C$3:C48))))</f>
        <v>11316200000</v>
      </c>
      <c r="C48" s="3">
        <v>9770</v>
      </c>
      <c r="D48" s="4" t="s">
        <v>68</v>
      </c>
      <c r="E48" s="182">
        <v>3295370</v>
      </c>
      <c r="F48" s="182">
        <v>3295370</v>
      </c>
      <c r="G48" s="182">
        <v>3295370</v>
      </c>
      <c r="H48" s="183">
        <v>2534436.4</v>
      </c>
      <c r="I48" s="183">
        <v>0</v>
      </c>
      <c r="J48" s="182">
        <v>2534436.4</v>
      </c>
      <c r="K48" s="183">
        <v>0</v>
      </c>
      <c r="L48" s="183">
        <v>0</v>
      </c>
      <c r="M48" s="183">
        <v>760933.6</v>
      </c>
      <c r="N48" s="5">
        <v>76.91</v>
      </c>
    </row>
    <row r="49" spans="1:14" ht="21.6" x14ac:dyDescent="0.3">
      <c r="A49" s="11" t="str">
        <f t="shared" si="0"/>
        <v>2</v>
      </c>
      <c r="B49" s="12">
        <f>IF(D49=$B$1,,(IF(C49=MAX($C$3:C49),,MAX($C$3:C49))))</f>
        <v>11316200000</v>
      </c>
      <c r="C49" s="3">
        <v>9800</v>
      </c>
      <c r="D49" s="4" t="s">
        <v>62</v>
      </c>
      <c r="E49" s="182">
        <v>0</v>
      </c>
      <c r="F49" s="182">
        <v>4381810</v>
      </c>
      <c r="G49" s="182">
        <v>4381810</v>
      </c>
      <c r="H49" s="183">
        <v>4381734.8099999996</v>
      </c>
      <c r="I49" s="183">
        <v>0</v>
      </c>
      <c r="J49" s="182">
        <v>4381734.8099999996</v>
      </c>
      <c r="K49" s="183">
        <v>0</v>
      </c>
      <c r="L49" s="183">
        <v>0</v>
      </c>
      <c r="M49" s="183">
        <v>75.19</v>
      </c>
      <c r="N49" s="5">
        <v>100</v>
      </c>
    </row>
    <row r="50" spans="1:14" x14ac:dyDescent="0.3">
      <c r="A50" s="11" t="str">
        <f t="shared" si="0"/>
        <v>5</v>
      </c>
      <c r="B50" s="12">
        <f>IF(D50=$B$1,,(IF(C50=MAX($C$3:C50),,MAX($C$3:C50))))</f>
        <v>0</v>
      </c>
      <c r="C50" s="3">
        <v>11316501000</v>
      </c>
      <c r="D50" s="4" t="s">
        <v>63</v>
      </c>
      <c r="E50" s="182">
        <v>2087950</v>
      </c>
      <c r="F50" s="182">
        <v>2350330</v>
      </c>
      <c r="G50" s="182">
        <v>2350330</v>
      </c>
      <c r="H50" s="183">
        <v>2171446.75</v>
      </c>
      <c r="I50" s="183">
        <v>0</v>
      </c>
      <c r="J50" s="182">
        <v>2171446.75</v>
      </c>
      <c r="K50" s="183">
        <v>0</v>
      </c>
      <c r="L50" s="183">
        <v>0</v>
      </c>
      <c r="M50" s="183">
        <v>178883.25</v>
      </c>
      <c r="N50" s="5">
        <v>92.39</v>
      </c>
    </row>
    <row r="51" spans="1:14" x14ac:dyDescent="0.3">
      <c r="A51" s="11" t="str">
        <f t="shared" si="0"/>
        <v>5</v>
      </c>
      <c r="B51" s="12">
        <f>IF(D51=$B$1,,(IF(C51=MAX($C$3:C51),,MAX($C$3:C51))))</f>
        <v>11316501000</v>
      </c>
      <c r="C51" s="3">
        <v>100</v>
      </c>
      <c r="D51" s="4" t="s">
        <v>3</v>
      </c>
      <c r="E51" s="182">
        <v>1075380</v>
      </c>
      <c r="F51" s="182">
        <v>1100580</v>
      </c>
      <c r="G51" s="182">
        <v>1100580</v>
      </c>
      <c r="H51" s="183">
        <v>1059851.18</v>
      </c>
      <c r="I51" s="183">
        <v>0</v>
      </c>
      <c r="J51" s="182">
        <v>1059851.18</v>
      </c>
      <c r="K51" s="183">
        <v>0</v>
      </c>
      <c r="L51" s="183">
        <v>0</v>
      </c>
      <c r="M51" s="183">
        <v>40728.82</v>
      </c>
      <c r="N51" s="5">
        <v>96.3</v>
      </c>
    </row>
    <row r="52" spans="1:14" ht="42" x14ac:dyDescent="0.3">
      <c r="A52" s="11" t="str">
        <f t="shared" si="0"/>
        <v>5</v>
      </c>
      <c r="B52" s="12">
        <f>IF(D52=$B$1,,(IF(C52=MAX($C$3:C52),,MAX($C$3:C52))))</f>
        <v>11316501000</v>
      </c>
      <c r="C52" s="3">
        <v>150</v>
      </c>
      <c r="D52" s="4" t="s">
        <v>4</v>
      </c>
      <c r="E52" s="182">
        <v>1075380</v>
      </c>
      <c r="F52" s="182">
        <v>1100580</v>
      </c>
      <c r="G52" s="182">
        <v>1100580</v>
      </c>
      <c r="H52" s="183">
        <v>1059851.18</v>
      </c>
      <c r="I52" s="183">
        <v>0</v>
      </c>
      <c r="J52" s="182">
        <v>1059851.18</v>
      </c>
      <c r="K52" s="183">
        <v>0</v>
      </c>
      <c r="L52" s="183">
        <v>0</v>
      </c>
      <c r="M52" s="183">
        <v>40728.82</v>
      </c>
      <c r="N52" s="5">
        <v>96.3</v>
      </c>
    </row>
    <row r="53" spans="1:14" x14ac:dyDescent="0.3">
      <c r="A53" s="11" t="str">
        <f t="shared" si="0"/>
        <v>5</v>
      </c>
      <c r="B53" s="12">
        <f>IF(D53=$B$1,,(IF(C53=MAX($C$3:C53),,MAX($C$3:C53))))</f>
        <v>11316501000</v>
      </c>
      <c r="C53" s="3">
        <v>1000</v>
      </c>
      <c r="D53" s="4" t="s">
        <v>6</v>
      </c>
      <c r="E53" s="182">
        <v>1000570</v>
      </c>
      <c r="F53" s="182">
        <v>1181750</v>
      </c>
      <c r="G53" s="182">
        <v>1181750</v>
      </c>
      <c r="H53" s="183">
        <v>1078645.17</v>
      </c>
      <c r="I53" s="183">
        <v>0</v>
      </c>
      <c r="J53" s="182">
        <v>1078645.17</v>
      </c>
      <c r="K53" s="183">
        <v>0</v>
      </c>
      <c r="L53" s="183">
        <v>0</v>
      </c>
      <c r="M53" s="183">
        <v>103104.83</v>
      </c>
      <c r="N53" s="5">
        <v>91.28</v>
      </c>
    </row>
    <row r="54" spans="1:14" x14ac:dyDescent="0.3">
      <c r="A54" s="11" t="str">
        <f t="shared" si="0"/>
        <v>5</v>
      </c>
      <c r="B54" s="12">
        <f>IF(D54=$B$1,,(IF(C54=MAX($C$3:C54),,MAX($C$3:C54))))</f>
        <v>11316501000</v>
      </c>
      <c r="C54" s="3">
        <v>1010</v>
      </c>
      <c r="D54" s="4" t="s">
        <v>64</v>
      </c>
      <c r="E54" s="182">
        <v>1000570</v>
      </c>
      <c r="F54" s="182">
        <v>1181750</v>
      </c>
      <c r="G54" s="182">
        <v>1181750</v>
      </c>
      <c r="H54" s="183">
        <v>1078645.17</v>
      </c>
      <c r="I54" s="183">
        <v>0</v>
      </c>
      <c r="J54" s="182">
        <v>1078645.17</v>
      </c>
      <c r="K54" s="183">
        <v>0</v>
      </c>
      <c r="L54" s="183">
        <v>0</v>
      </c>
      <c r="M54" s="183">
        <v>103104.83</v>
      </c>
      <c r="N54" s="5">
        <v>91.28</v>
      </c>
    </row>
    <row r="55" spans="1:14" x14ac:dyDescent="0.3">
      <c r="A55" s="11" t="str">
        <f t="shared" si="0"/>
        <v>5</v>
      </c>
      <c r="B55" s="12">
        <f>IF(D55=$B$1,,(IF(C55=MAX($C$3:C55),,MAX($C$3:C55))))</f>
        <v>11316501000</v>
      </c>
      <c r="C55" s="3">
        <v>3000</v>
      </c>
      <c r="D55" s="4" t="s">
        <v>17</v>
      </c>
      <c r="E55" s="182">
        <v>0</v>
      </c>
      <c r="F55" s="182">
        <v>5000</v>
      </c>
      <c r="G55" s="182">
        <v>5000</v>
      </c>
      <c r="H55" s="183">
        <v>0</v>
      </c>
      <c r="I55" s="183">
        <v>0</v>
      </c>
      <c r="J55" s="182">
        <v>0</v>
      </c>
      <c r="K55" s="183">
        <v>0</v>
      </c>
      <c r="L55" s="183">
        <v>0</v>
      </c>
      <c r="M55" s="183">
        <v>5000</v>
      </c>
      <c r="N55" s="5">
        <v>0</v>
      </c>
    </row>
    <row r="56" spans="1:14" x14ac:dyDescent="0.3">
      <c r="A56" s="11" t="str">
        <f t="shared" si="0"/>
        <v>5</v>
      </c>
      <c r="B56" s="12">
        <f>IF(D56=$B$1,,(IF(C56=MAX($C$3:C56),,MAX($C$3:C56))))</f>
        <v>11316501000</v>
      </c>
      <c r="C56" s="3">
        <v>3191</v>
      </c>
      <c r="D56" s="4" t="s">
        <v>65</v>
      </c>
      <c r="E56" s="182">
        <v>0</v>
      </c>
      <c r="F56" s="182">
        <v>5000</v>
      </c>
      <c r="G56" s="182">
        <v>5000</v>
      </c>
      <c r="H56" s="183">
        <v>0</v>
      </c>
      <c r="I56" s="183">
        <v>0</v>
      </c>
      <c r="J56" s="182">
        <v>0</v>
      </c>
      <c r="K56" s="183">
        <v>0</v>
      </c>
      <c r="L56" s="183">
        <v>0</v>
      </c>
      <c r="M56" s="183">
        <v>5000</v>
      </c>
      <c r="N56" s="5">
        <v>0</v>
      </c>
    </row>
    <row r="57" spans="1:14" x14ac:dyDescent="0.3">
      <c r="A57" s="11" t="str">
        <f t="shared" si="0"/>
        <v>5</v>
      </c>
      <c r="B57" s="12">
        <f>IF(D57=$B$1,,(IF(C57=MAX($C$3:C57),,MAX($C$3:C57))))</f>
        <v>11316501000</v>
      </c>
      <c r="C57" s="3">
        <v>6000</v>
      </c>
      <c r="D57" s="4" t="s">
        <v>66</v>
      </c>
      <c r="E57" s="182">
        <v>0</v>
      </c>
      <c r="F57" s="182">
        <v>5000</v>
      </c>
      <c r="G57" s="182">
        <v>5000</v>
      </c>
      <c r="H57" s="183">
        <v>0</v>
      </c>
      <c r="I57" s="183">
        <v>0</v>
      </c>
      <c r="J57" s="182">
        <v>0</v>
      </c>
      <c r="K57" s="183">
        <v>0</v>
      </c>
      <c r="L57" s="183">
        <v>0</v>
      </c>
      <c r="M57" s="183">
        <v>5000</v>
      </c>
      <c r="N57" s="5">
        <v>0</v>
      </c>
    </row>
    <row r="58" spans="1:14" x14ac:dyDescent="0.3">
      <c r="A58" s="11" t="str">
        <f t="shared" si="0"/>
        <v>5</v>
      </c>
      <c r="B58" s="12">
        <f>IF(D58=$B$1,,(IF(C58=MAX($C$3:C58),,MAX($C$3:C58))))</f>
        <v>11316501000</v>
      </c>
      <c r="C58" s="3">
        <v>6030</v>
      </c>
      <c r="D58" s="4" t="s">
        <v>67</v>
      </c>
      <c r="E58" s="182">
        <v>0</v>
      </c>
      <c r="F58" s="182">
        <v>5000</v>
      </c>
      <c r="G58" s="182">
        <v>5000</v>
      </c>
      <c r="H58" s="183">
        <v>0</v>
      </c>
      <c r="I58" s="183">
        <v>0</v>
      </c>
      <c r="J58" s="182">
        <v>0</v>
      </c>
      <c r="K58" s="183">
        <v>0</v>
      </c>
      <c r="L58" s="183">
        <v>0</v>
      </c>
      <c r="M58" s="183">
        <v>5000</v>
      </c>
      <c r="N58" s="5">
        <v>0</v>
      </c>
    </row>
    <row r="59" spans="1:14" x14ac:dyDescent="0.3">
      <c r="A59" s="11" t="str">
        <f t="shared" si="0"/>
        <v>5</v>
      </c>
      <c r="B59" s="12">
        <f>IF(D59=$B$1,,(IF(C59=MAX($C$3:C59),,MAX($C$3:C59))))</f>
        <v>11316501000</v>
      </c>
      <c r="C59" s="3">
        <v>9000</v>
      </c>
      <c r="D59" s="4" t="s">
        <v>60</v>
      </c>
      <c r="E59" s="182">
        <v>12000</v>
      </c>
      <c r="F59" s="182">
        <v>58000</v>
      </c>
      <c r="G59" s="182">
        <v>58000</v>
      </c>
      <c r="H59" s="183">
        <v>32950.400000000001</v>
      </c>
      <c r="I59" s="183">
        <v>0</v>
      </c>
      <c r="J59" s="182">
        <v>32950.400000000001</v>
      </c>
      <c r="K59" s="183">
        <v>0</v>
      </c>
      <c r="L59" s="183">
        <v>0</v>
      </c>
      <c r="M59" s="183">
        <v>25049.599999999999</v>
      </c>
      <c r="N59" s="5">
        <v>56.81</v>
      </c>
    </row>
    <row r="60" spans="1:14" x14ac:dyDescent="0.3">
      <c r="A60" s="11" t="str">
        <f t="shared" si="0"/>
        <v>5</v>
      </c>
      <c r="B60" s="12">
        <f>IF(D60=$B$1,,(IF(C60=MAX($C$3:C60),,MAX($C$3:C60))))</f>
        <v>11316501000</v>
      </c>
      <c r="C60" s="3">
        <v>9770</v>
      </c>
      <c r="D60" s="4" t="s">
        <v>68</v>
      </c>
      <c r="E60" s="182">
        <v>12000</v>
      </c>
      <c r="F60" s="182">
        <v>58000</v>
      </c>
      <c r="G60" s="182">
        <v>58000</v>
      </c>
      <c r="H60" s="183">
        <v>32950.400000000001</v>
      </c>
      <c r="I60" s="183">
        <v>0</v>
      </c>
      <c r="J60" s="182">
        <v>32950.400000000001</v>
      </c>
      <c r="K60" s="183">
        <v>0</v>
      </c>
      <c r="L60" s="183">
        <v>0</v>
      </c>
      <c r="M60" s="183">
        <v>25049.599999999999</v>
      </c>
      <c r="N60" s="5">
        <v>56.81</v>
      </c>
    </row>
    <row r="61" spans="1:14" x14ac:dyDescent="0.3">
      <c r="A61" s="11" t="str">
        <f t="shared" si="0"/>
        <v>5</v>
      </c>
      <c r="B61" s="12">
        <f>IF(D61=$B$1,,(IF(C61=MAX($C$3:C61),,MAX($C$3:C61))))</f>
        <v>0</v>
      </c>
      <c r="C61" s="3">
        <v>11316502000</v>
      </c>
      <c r="D61" s="4" t="s">
        <v>69</v>
      </c>
      <c r="E61" s="182">
        <v>4101000</v>
      </c>
      <c r="F61" s="182">
        <v>3498432</v>
      </c>
      <c r="G61" s="182">
        <v>3498432</v>
      </c>
      <c r="H61" s="183">
        <v>2989300.49</v>
      </c>
      <c r="I61" s="183">
        <v>0</v>
      </c>
      <c r="J61" s="182">
        <v>2989300.49</v>
      </c>
      <c r="K61" s="183">
        <v>0</v>
      </c>
      <c r="L61" s="183">
        <v>0</v>
      </c>
      <c r="M61" s="183">
        <v>509131.51</v>
      </c>
      <c r="N61" s="5">
        <v>85.45</v>
      </c>
    </row>
    <row r="62" spans="1:14" x14ac:dyDescent="0.3">
      <c r="A62" s="11" t="str">
        <f t="shared" si="0"/>
        <v>5</v>
      </c>
      <c r="B62" s="12">
        <f>IF(D62=$B$1,,(IF(C62=MAX($C$3:C62),,MAX($C$3:C62))))</f>
        <v>11316502000</v>
      </c>
      <c r="C62" s="3">
        <v>100</v>
      </c>
      <c r="D62" s="4" t="s">
        <v>3</v>
      </c>
      <c r="E62" s="182">
        <v>1483190</v>
      </c>
      <c r="F62" s="182">
        <v>1595940</v>
      </c>
      <c r="G62" s="182">
        <v>1595940</v>
      </c>
      <c r="H62" s="183">
        <v>1492219.74</v>
      </c>
      <c r="I62" s="183">
        <v>0</v>
      </c>
      <c r="J62" s="182">
        <v>1492219.74</v>
      </c>
      <c r="K62" s="183">
        <v>0</v>
      </c>
      <c r="L62" s="183">
        <v>0</v>
      </c>
      <c r="M62" s="183">
        <v>103720.26</v>
      </c>
      <c r="N62" s="5">
        <v>93.5</v>
      </c>
    </row>
    <row r="63" spans="1:14" ht="42" x14ac:dyDescent="0.3">
      <c r="A63" s="11" t="str">
        <f t="shared" si="0"/>
        <v>5</v>
      </c>
      <c r="B63" s="12">
        <f>IF(D63=$B$1,,(IF(C63=MAX($C$3:C63),,MAX($C$3:C63))))</f>
        <v>11316502000</v>
      </c>
      <c r="C63" s="3">
        <v>150</v>
      </c>
      <c r="D63" s="4" t="s">
        <v>4</v>
      </c>
      <c r="E63" s="182">
        <v>1478190</v>
      </c>
      <c r="F63" s="182">
        <v>1580940</v>
      </c>
      <c r="G63" s="182">
        <v>1580940</v>
      </c>
      <c r="H63" s="183">
        <v>1489419.74</v>
      </c>
      <c r="I63" s="183">
        <v>0</v>
      </c>
      <c r="J63" s="182">
        <v>1489419.74</v>
      </c>
      <c r="K63" s="183">
        <v>0</v>
      </c>
      <c r="L63" s="183">
        <v>0</v>
      </c>
      <c r="M63" s="183">
        <v>91520.26</v>
      </c>
      <c r="N63" s="5">
        <v>94.21</v>
      </c>
    </row>
    <row r="64" spans="1:14" x14ac:dyDescent="0.3">
      <c r="A64" s="11" t="str">
        <f t="shared" si="0"/>
        <v>5</v>
      </c>
      <c r="B64" s="12">
        <f>IF(D64=$B$1,,(IF(C64=MAX($C$3:C64),,MAX($C$3:C64))))</f>
        <v>11316502000</v>
      </c>
      <c r="C64" s="3">
        <v>180</v>
      </c>
      <c r="D64" s="4" t="s">
        <v>5</v>
      </c>
      <c r="E64" s="182">
        <v>5000</v>
      </c>
      <c r="F64" s="182">
        <v>5000</v>
      </c>
      <c r="G64" s="182">
        <v>5000</v>
      </c>
      <c r="H64" s="183">
        <v>0</v>
      </c>
      <c r="I64" s="183">
        <v>0</v>
      </c>
      <c r="J64" s="182">
        <v>0</v>
      </c>
      <c r="K64" s="183">
        <v>0</v>
      </c>
      <c r="L64" s="183">
        <v>0</v>
      </c>
      <c r="M64" s="183">
        <v>5000</v>
      </c>
      <c r="N64" s="5">
        <v>0</v>
      </c>
    </row>
    <row r="65" spans="1:14" x14ac:dyDescent="0.3">
      <c r="A65" s="11" t="str">
        <f t="shared" si="0"/>
        <v>5</v>
      </c>
      <c r="B65" s="12">
        <f>IF(D65=$B$1,,(IF(C65=MAX($C$3:C65),,MAX($C$3:C65))))</f>
        <v>11316502000</v>
      </c>
      <c r="C65" s="3">
        <v>191</v>
      </c>
      <c r="D65" s="4" t="s">
        <v>111</v>
      </c>
      <c r="E65" s="182">
        <v>0</v>
      </c>
      <c r="F65" s="182">
        <v>10000</v>
      </c>
      <c r="G65" s="182">
        <v>10000</v>
      </c>
      <c r="H65" s="183">
        <v>2800</v>
      </c>
      <c r="I65" s="183">
        <v>0</v>
      </c>
      <c r="J65" s="182">
        <v>2800</v>
      </c>
      <c r="K65" s="183">
        <v>0</v>
      </c>
      <c r="L65" s="183">
        <v>0</v>
      </c>
      <c r="M65" s="183">
        <v>7200</v>
      </c>
      <c r="N65" s="5">
        <v>28</v>
      </c>
    </row>
    <row r="66" spans="1:14" x14ac:dyDescent="0.3">
      <c r="A66" s="11" t="str">
        <f t="shared" si="0"/>
        <v>5</v>
      </c>
      <c r="B66" s="12">
        <f>IF(D66=$B$1,,(IF(C66=MAX($C$3:C66),,MAX($C$3:C66))))</f>
        <v>11316502000</v>
      </c>
      <c r="C66" s="3">
        <v>1000</v>
      </c>
      <c r="D66" s="4" t="s">
        <v>6</v>
      </c>
      <c r="E66" s="182">
        <v>274840</v>
      </c>
      <c r="F66" s="182">
        <v>356657</v>
      </c>
      <c r="G66" s="182">
        <v>356657</v>
      </c>
      <c r="H66" s="183">
        <v>348300.82</v>
      </c>
      <c r="I66" s="183">
        <v>0</v>
      </c>
      <c r="J66" s="182">
        <v>348300.82</v>
      </c>
      <c r="K66" s="183">
        <v>0</v>
      </c>
      <c r="L66" s="183">
        <v>0</v>
      </c>
      <c r="M66" s="183">
        <v>8356.18</v>
      </c>
      <c r="N66" s="5">
        <v>97.66</v>
      </c>
    </row>
    <row r="67" spans="1:14" x14ac:dyDescent="0.3">
      <c r="A67" s="11" t="str">
        <f t="shared" si="0"/>
        <v>5</v>
      </c>
      <c r="B67" s="12">
        <f>IF(D67=$B$1,,(IF(C67=MAX($C$3:C67),,MAX($C$3:C67))))</f>
        <v>11316502000</v>
      </c>
      <c r="C67" s="3">
        <v>1010</v>
      </c>
      <c r="D67" s="4" t="s">
        <v>64</v>
      </c>
      <c r="E67" s="182">
        <v>274840</v>
      </c>
      <c r="F67" s="182">
        <v>356657</v>
      </c>
      <c r="G67" s="182">
        <v>356657</v>
      </c>
      <c r="H67" s="183">
        <v>348300.82</v>
      </c>
      <c r="I67" s="183">
        <v>0</v>
      </c>
      <c r="J67" s="182">
        <v>348300.82</v>
      </c>
      <c r="K67" s="183">
        <v>0</v>
      </c>
      <c r="L67" s="183">
        <v>0</v>
      </c>
      <c r="M67" s="183">
        <v>8356.18</v>
      </c>
      <c r="N67" s="5">
        <v>97.66</v>
      </c>
    </row>
    <row r="68" spans="1:14" x14ac:dyDescent="0.3">
      <c r="A68" s="11" t="str">
        <f t="shared" si="0"/>
        <v>5</v>
      </c>
      <c r="B68" s="12">
        <f>IF(D68=$B$1,,(IF(C68=MAX($C$3:C68),,MAX($C$3:C68))))</f>
        <v>11316502000</v>
      </c>
      <c r="C68" s="3">
        <v>3000</v>
      </c>
      <c r="D68" s="4" t="s">
        <v>17</v>
      </c>
      <c r="E68" s="182">
        <v>15000</v>
      </c>
      <c r="F68" s="182">
        <v>15000</v>
      </c>
      <c r="G68" s="182">
        <v>15000</v>
      </c>
      <c r="H68" s="183">
        <v>10000</v>
      </c>
      <c r="I68" s="183">
        <v>0</v>
      </c>
      <c r="J68" s="182">
        <v>10000</v>
      </c>
      <c r="K68" s="183">
        <v>0</v>
      </c>
      <c r="L68" s="183">
        <v>0</v>
      </c>
      <c r="M68" s="183">
        <v>5000</v>
      </c>
      <c r="N68" s="5">
        <v>66.67</v>
      </c>
    </row>
    <row r="69" spans="1:14" ht="21.6" x14ac:dyDescent="0.3">
      <c r="A69" s="11" t="str">
        <f t="shared" ref="A69:A132" si="1">IF(B69=0,LEFT(RIGHT(C69,6),1),LEFT(RIGHT(B69,6),1))</f>
        <v>5</v>
      </c>
      <c r="B69" s="12">
        <f>IF(D69=$B$1,,(IF(C69=MAX($C$3:C69),,MAX($C$3:C69))))</f>
        <v>11316502000</v>
      </c>
      <c r="C69" s="3">
        <v>3242</v>
      </c>
      <c r="D69" s="4" t="s">
        <v>45</v>
      </c>
      <c r="E69" s="182">
        <v>15000</v>
      </c>
      <c r="F69" s="182">
        <v>15000</v>
      </c>
      <c r="G69" s="182">
        <v>15000</v>
      </c>
      <c r="H69" s="183">
        <v>10000</v>
      </c>
      <c r="I69" s="183">
        <v>0</v>
      </c>
      <c r="J69" s="182">
        <v>10000</v>
      </c>
      <c r="K69" s="183">
        <v>0</v>
      </c>
      <c r="L69" s="183">
        <v>0</v>
      </c>
      <c r="M69" s="183">
        <v>5000</v>
      </c>
      <c r="N69" s="5">
        <v>66.67</v>
      </c>
    </row>
    <row r="70" spans="1:14" x14ac:dyDescent="0.3">
      <c r="A70" s="11" t="str">
        <f t="shared" si="1"/>
        <v>5</v>
      </c>
      <c r="B70" s="12">
        <f>IF(D70=$B$1,,(IF(C70=MAX($C$3:C70),,MAX($C$3:C70))))</f>
        <v>11316502000</v>
      </c>
      <c r="C70" s="3">
        <v>4000</v>
      </c>
      <c r="D70" s="4" t="s">
        <v>46</v>
      </c>
      <c r="E70" s="182">
        <v>367710</v>
      </c>
      <c r="F70" s="182">
        <v>463160</v>
      </c>
      <c r="G70" s="182">
        <v>463160</v>
      </c>
      <c r="H70" s="183">
        <v>427877.64</v>
      </c>
      <c r="I70" s="183">
        <v>0</v>
      </c>
      <c r="J70" s="182">
        <v>427877.64</v>
      </c>
      <c r="K70" s="183">
        <v>0</v>
      </c>
      <c r="L70" s="183">
        <v>0</v>
      </c>
      <c r="M70" s="183">
        <v>35282.36</v>
      </c>
      <c r="N70" s="5">
        <v>92.38</v>
      </c>
    </row>
    <row r="71" spans="1:14" ht="21.6" x14ac:dyDescent="0.3">
      <c r="A71" s="11" t="str">
        <f t="shared" si="1"/>
        <v>5</v>
      </c>
      <c r="B71" s="12">
        <f>IF(D71=$B$1,,(IF(C71=MAX($C$3:C71),,MAX($C$3:C71))))</f>
        <v>11316502000</v>
      </c>
      <c r="C71" s="3">
        <v>4060</v>
      </c>
      <c r="D71" s="4" t="s">
        <v>48</v>
      </c>
      <c r="E71" s="182">
        <v>367710</v>
      </c>
      <c r="F71" s="182">
        <v>463160</v>
      </c>
      <c r="G71" s="182">
        <v>463160</v>
      </c>
      <c r="H71" s="183">
        <v>427877.64</v>
      </c>
      <c r="I71" s="183">
        <v>0</v>
      </c>
      <c r="J71" s="182">
        <v>427877.64</v>
      </c>
      <c r="K71" s="183">
        <v>0</v>
      </c>
      <c r="L71" s="183">
        <v>0</v>
      </c>
      <c r="M71" s="183">
        <v>35282.36</v>
      </c>
      <c r="N71" s="5">
        <v>92.38</v>
      </c>
    </row>
    <row r="72" spans="1:14" x14ac:dyDescent="0.3">
      <c r="A72" s="11" t="str">
        <f t="shared" si="1"/>
        <v>5</v>
      </c>
      <c r="B72" s="12">
        <f>IF(D72=$B$1,,(IF(C72=MAX($C$3:C72),,MAX($C$3:C72))))</f>
        <v>11316502000</v>
      </c>
      <c r="C72" s="3">
        <v>6000</v>
      </c>
      <c r="D72" s="4" t="s">
        <v>66</v>
      </c>
      <c r="E72" s="182">
        <v>245460</v>
      </c>
      <c r="F72" s="182">
        <v>255100</v>
      </c>
      <c r="G72" s="182">
        <v>255100</v>
      </c>
      <c r="H72" s="183">
        <v>107084.27</v>
      </c>
      <c r="I72" s="183">
        <v>0</v>
      </c>
      <c r="J72" s="182">
        <v>107084.27</v>
      </c>
      <c r="K72" s="183">
        <v>0</v>
      </c>
      <c r="L72" s="183">
        <v>0</v>
      </c>
      <c r="M72" s="183">
        <v>148015.73000000001</v>
      </c>
      <c r="N72" s="5">
        <v>41.98</v>
      </c>
    </row>
    <row r="73" spans="1:14" x14ac:dyDescent="0.3">
      <c r="A73" s="11" t="str">
        <f t="shared" si="1"/>
        <v>5</v>
      </c>
      <c r="B73" s="12">
        <f>IF(D73=$B$1,,(IF(C73=MAX($C$3:C73),,MAX($C$3:C73))))</f>
        <v>11316502000</v>
      </c>
      <c r="C73" s="3">
        <v>6030</v>
      </c>
      <c r="D73" s="4" t="s">
        <v>67</v>
      </c>
      <c r="E73" s="182">
        <v>245460</v>
      </c>
      <c r="F73" s="182">
        <v>255100</v>
      </c>
      <c r="G73" s="182">
        <v>255100</v>
      </c>
      <c r="H73" s="183">
        <v>107084.27</v>
      </c>
      <c r="I73" s="183">
        <v>0</v>
      </c>
      <c r="J73" s="182">
        <v>107084.27</v>
      </c>
      <c r="K73" s="183">
        <v>0</v>
      </c>
      <c r="L73" s="183">
        <v>0</v>
      </c>
      <c r="M73" s="183">
        <v>148015.73000000001</v>
      </c>
      <c r="N73" s="5">
        <v>41.98</v>
      </c>
    </row>
    <row r="74" spans="1:14" x14ac:dyDescent="0.3">
      <c r="A74" s="11" t="str">
        <f t="shared" si="1"/>
        <v>5</v>
      </c>
      <c r="B74" s="12">
        <f>IF(D74=$B$1,,(IF(C74=MAX($C$3:C74),,MAX($C$3:C74))))</f>
        <v>11316502000</v>
      </c>
      <c r="C74" s="3">
        <v>7000</v>
      </c>
      <c r="D74" s="4" t="s">
        <v>55</v>
      </c>
      <c r="E74" s="182">
        <v>1634800</v>
      </c>
      <c r="F74" s="182">
        <v>406483</v>
      </c>
      <c r="G74" s="182">
        <v>406483</v>
      </c>
      <c r="H74" s="183">
        <v>201916.02</v>
      </c>
      <c r="I74" s="183">
        <v>0</v>
      </c>
      <c r="J74" s="182">
        <v>201916.02</v>
      </c>
      <c r="K74" s="183">
        <v>0</v>
      </c>
      <c r="L74" s="183">
        <v>0</v>
      </c>
      <c r="M74" s="183">
        <v>204566.98</v>
      </c>
      <c r="N74" s="5">
        <v>49.67</v>
      </c>
    </row>
    <row r="75" spans="1:14" x14ac:dyDescent="0.3">
      <c r="A75" s="11" t="str">
        <f t="shared" si="1"/>
        <v>5</v>
      </c>
      <c r="B75" s="12">
        <f>IF(D75=$B$1,,(IF(C75=MAX($C$3:C75),,MAX($C$3:C75))))</f>
        <v>11316502000</v>
      </c>
      <c r="C75" s="3">
        <v>7130</v>
      </c>
      <c r="D75" s="4" t="s">
        <v>79</v>
      </c>
      <c r="E75" s="182">
        <v>280000</v>
      </c>
      <c r="F75" s="182">
        <v>0</v>
      </c>
      <c r="G75" s="182">
        <v>0</v>
      </c>
      <c r="H75" s="183">
        <v>0</v>
      </c>
      <c r="I75" s="183">
        <v>0</v>
      </c>
      <c r="J75" s="182">
        <v>0</v>
      </c>
      <c r="K75" s="183">
        <v>0</v>
      </c>
      <c r="L75" s="183">
        <v>0</v>
      </c>
      <c r="M75" s="183">
        <v>0</v>
      </c>
      <c r="N75" s="5">
        <v>0</v>
      </c>
    </row>
    <row r="76" spans="1:14" ht="21.6" x14ac:dyDescent="0.3">
      <c r="A76" s="11" t="str">
        <f t="shared" si="1"/>
        <v>5</v>
      </c>
      <c r="B76" s="12">
        <f>IF(D76=$B$1,,(IF(C76=MAX($C$3:C76),,MAX($C$3:C76))))</f>
        <v>11316502000</v>
      </c>
      <c r="C76" s="3">
        <v>7461</v>
      </c>
      <c r="D76" s="4" t="s">
        <v>71</v>
      </c>
      <c r="E76" s="182">
        <v>1354800</v>
      </c>
      <c r="F76" s="182">
        <v>406483</v>
      </c>
      <c r="G76" s="182">
        <v>406483</v>
      </c>
      <c r="H76" s="183">
        <v>201916.02</v>
      </c>
      <c r="I76" s="183">
        <v>0</v>
      </c>
      <c r="J76" s="182">
        <v>201916.02</v>
      </c>
      <c r="K76" s="183">
        <v>0</v>
      </c>
      <c r="L76" s="183">
        <v>0</v>
      </c>
      <c r="M76" s="183">
        <v>204566.98</v>
      </c>
      <c r="N76" s="5">
        <v>49.67</v>
      </c>
    </row>
    <row r="77" spans="1:14" x14ac:dyDescent="0.3">
      <c r="A77" s="11" t="str">
        <f t="shared" si="1"/>
        <v>5</v>
      </c>
      <c r="B77" s="12">
        <f>IF(D77=$B$1,,(IF(C77=MAX($C$3:C77),,MAX($C$3:C77))))</f>
        <v>11316502000</v>
      </c>
      <c r="C77" s="3">
        <v>9000</v>
      </c>
      <c r="D77" s="4" t="s">
        <v>60</v>
      </c>
      <c r="E77" s="182">
        <v>80000</v>
      </c>
      <c r="F77" s="182">
        <v>406092</v>
      </c>
      <c r="G77" s="182">
        <v>406092</v>
      </c>
      <c r="H77" s="183">
        <v>401902</v>
      </c>
      <c r="I77" s="183">
        <v>0</v>
      </c>
      <c r="J77" s="182">
        <v>401902</v>
      </c>
      <c r="K77" s="183">
        <v>0</v>
      </c>
      <c r="L77" s="183">
        <v>0</v>
      </c>
      <c r="M77" s="183">
        <v>4190</v>
      </c>
      <c r="N77" s="5">
        <v>98.97</v>
      </c>
    </row>
    <row r="78" spans="1:14" x14ac:dyDescent="0.3">
      <c r="A78" s="11" t="str">
        <f t="shared" si="1"/>
        <v>5</v>
      </c>
      <c r="B78" s="12">
        <f>IF(D78=$B$1,,(IF(C78=MAX($C$3:C78),,MAX($C$3:C78))))</f>
        <v>11316502000</v>
      </c>
      <c r="C78" s="3">
        <v>9770</v>
      </c>
      <c r="D78" s="4" t="s">
        <v>68</v>
      </c>
      <c r="E78" s="182">
        <v>80000</v>
      </c>
      <c r="F78" s="182">
        <v>371092</v>
      </c>
      <c r="G78" s="182">
        <v>371092</v>
      </c>
      <c r="H78" s="183">
        <v>366902</v>
      </c>
      <c r="I78" s="183">
        <v>0</v>
      </c>
      <c r="J78" s="182">
        <v>366902</v>
      </c>
      <c r="K78" s="183">
        <v>0</v>
      </c>
      <c r="L78" s="183">
        <v>0</v>
      </c>
      <c r="M78" s="183">
        <v>4190</v>
      </c>
      <c r="N78" s="5">
        <v>98.87</v>
      </c>
    </row>
    <row r="79" spans="1:14" ht="21.6" x14ac:dyDescent="0.3">
      <c r="A79" s="11" t="str">
        <f t="shared" si="1"/>
        <v>5</v>
      </c>
      <c r="B79" s="12">
        <f>IF(D79=$B$1,,(IF(C79=MAX($C$3:C79),,MAX($C$3:C79))))</f>
        <v>11316502000</v>
      </c>
      <c r="C79" s="3">
        <v>9800</v>
      </c>
      <c r="D79" s="4" t="s">
        <v>62</v>
      </c>
      <c r="E79" s="182">
        <v>0</v>
      </c>
      <c r="F79" s="182">
        <v>35000</v>
      </c>
      <c r="G79" s="182">
        <v>35000</v>
      </c>
      <c r="H79" s="183">
        <v>35000</v>
      </c>
      <c r="I79" s="183">
        <v>0</v>
      </c>
      <c r="J79" s="182">
        <v>35000</v>
      </c>
      <c r="K79" s="183">
        <v>0</v>
      </c>
      <c r="L79" s="183">
        <v>0</v>
      </c>
      <c r="M79" s="183">
        <v>0</v>
      </c>
      <c r="N79" s="5">
        <v>100</v>
      </c>
    </row>
    <row r="80" spans="1:14" x14ac:dyDescent="0.3">
      <c r="A80" s="11" t="str">
        <f t="shared" si="1"/>
        <v>5</v>
      </c>
      <c r="B80" s="12">
        <f>IF(D80=$B$1,,(IF(C80=MAX($C$3:C80),,MAX($C$3:C80))))</f>
        <v>0</v>
      </c>
      <c r="C80" s="3">
        <v>11316505000</v>
      </c>
      <c r="D80" s="4" t="s">
        <v>70</v>
      </c>
      <c r="E80" s="182">
        <v>2066300</v>
      </c>
      <c r="F80" s="182">
        <v>2247940</v>
      </c>
      <c r="G80" s="182">
        <v>2247940</v>
      </c>
      <c r="H80" s="183">
        <v>2014905.77</v>
      </c>
      <c r="I80" s="183">
        <v>0</v>
      </c>
      <c r="J80" s="182">
        <v>2014905.77</v>
      </c>
      <c r="K80" s="183">
        <v>0</v>
      </c>
      <c r="L80" s="183">
        <v>0</v>
      </c>
      <c r="M80" s="183">
        <v>233034.23</v>
      </c>
      <c r="N80" s="5">
        <v>89.63</v>
      </c>
    </row>
    <row r="81" spans="1:14" x14ac:dyDescent="0.3">
      <c r="A81" s="11" t="str">
        <f t="shared" si="1"/>
        <v>5</v>
      </c>
      <c r="B81" s="12">
        <f>IF(D81=$B$1,,(IF(C81=MAX($C$3:C81),,MAX($C$3:C81))))</f>
        <v>11316505000</v>
      </c>
      <c r="C81" s="3">
        <v>100</v>
      </c>
      <c r="D81" s="4" t="s">
        <v>3</v>
      </c>
      <c r="E81" s="182">
        <v>1172190</v>
      </c>
      <c r="F81" s="182">
        <v>1236410</v>
      </c>
      <c r="G81" s="182">
        <v>1236410</v>
      </c>
      <c r="H81" s="183">
        <v>1147134.97</v>
      </c>
      <c r="I81" s="183">
        <v>0</v>
      </c>
      <c r="J81" s="182">
        <v>1147134.97</v>
      </c>
      <c r="K81" s="183">
        <v>0</v>
      </c>
      <c r="L81" s="183">
        <v>0</v>
      </c>
      <c r="M81" s="183">
        <v>89275.03</v>
      </c>
      <c r="N81" s="5">
        <v>92.78</v>
      </c>
    </row>
    <row r="82" spans="1:14" ht="42" x14ac:dyDescent="0.3">
      <c r="A82" s="11" t="str">
        <f t="shared" si="1"/>
        <v>5</v>
      </c>
      <c r="B82" s="12">
        <f>IF(D82=$B$1,,(IF(C82=MAX($C$3:C82),,MAX($C$3:C82))))</f>
        <v>11316505000</v>
      </c>
      <c r="C82" s="3">
        <v>150</v>
      </c>
      <c r="D82" s="4" t="s">
        <v>4</v>
      </c>
      <c r="E82" s="182">
        <v>1172190</v>
      </c>
      <c r="F82" s="182">
        <v>1236410</v>
      </c>
      <c r="G82" s="182">
        <v>1236410</v>
      </c>
      <c r="H82" s="183">
        <v>1147134.97</v>
      </c>
      <c r="I82" s="183">
        <v>0</v>
      </c>
      <c r="J82" s="182">
        <v>1147134.97</v>
      </c>
      <c r="K82" s="183">
        <v>0</v>
      </c>
      <c r="L82" s="183">
        <v>0</v>
      </c>
      <c r="M82" s="183">
        <v>89275.03</v>
      </c>
      <c r="N82" s="5">
        <v>92.78</v>
      </c>
    </row>
    <row r="83" spans="1:14" x14ac:dyDescent="0.3">
      <c r="A83" s="11" t="str">
        <f t="shared" si="1"/>
        <v>5</v>
      </c>
      <c r="B83" s="12">
        <f>IF(D83=$B$1,,(IF(C83=MAX($C$3:C83),,MAX($C$3:C83))))</f>
        <v>11316505000</v>
      </c>
      <c r="C83" s="3">
        <v>1000</v>
      </c>
      <c r="D83" s="4" t="s">
        <v>6</v>
      </c>
      <c r="E83" s="182">
        <v>609290</v>
      </c>
      <c r="F83" s="182">
        <v>688180</v>
      </c>
      <c r="G83" s="182">
        <v>688180</v>
      </c>
      <c r="H83" s="183">
        <v>594773.63</v>
      </c>
      <c r="I83" s="183">
        <v>0</v>
      </c>
      <c r="J83" s="182">
        <v>594773.63</v>
      </c>
      <c r="K83" s="183">
        <v>0</v>
      </c>
      <c r="L83" s="183">
        <v>0</v>
      </c>
      <c r="M83" s="183">
        <v>93406.37</v>
      </c>
      <c r="N83" s="5">
        <v>86.43</v>
      </c>
    </row>
    <row r="84" spans="1:14" x14ac:dyDescent="0.3">
      <c r="A84" s="11" t="str">
        <f t="shared" si="1"/>
        <v>5</v>
      </c>
      <c r="B84" s="12">
        <f>IF(D84=$B$1,,(IF(C84=MAX($C$3:C84),,MAX($C$3:C84))))</f>
        <v>11316505000</v>
      </c>
      <c r="C84" s="3">
        <v>1010</v>
      </c>
      <c r="D84" s="4" t="s">
        <v>64</v>
      </c>
      <c r="E84" s="182">
        <v>609290</v>
      </c>
      <c r="F84" s="182">
        <v>688180</v>
      </c>
      <c r="G84" s="182">
        <v>688180</v>
      </c>
      <c r="H84" s="183">
        <v>594773.63</v>
      </c>
      <c r="I84" s="183">
        <v>0</v>
      </c>
      <c r="J84" s="182">
        <v>594773.63</v>
      </c>
      <c r="K84" s="183">
        <v>0</v>
      </c>
      <c r="L84" s="183">
        <v>0</v>
      </c>
      <c r="M84" s="183">
        <v>93406.37</v>
      </c>
      <c r="N84" s="5">
        <v>86.43</v>
      </c>
    </row>
    <row r="85" spans="1:14" x14ac:dyDescent="0.3">
      <c r="A85" s="11" t="str">
        <f t="shared" si="1"/>
        <v>5</v>
      </c>
      <c r="B85" s="12">
        <f>IF(D85=$B$1,,(IF(C85=MAX($C$3:C85),,MAX($C$3:C85))))</f>
        <v>11316505000</v>
      </c>
      <c r="C85" s="3">
        <v>3000</v>
      </c>
      <c r="D85" s="4" t="s">
        <v>17</v>
      </c>
      <c r="E85" s="182">
        <v>6000</v>
      </c>
      <c r="F85" s="182">
        <v>6000</v>
      </c>
      <c r="G85" s="182">
        <v>6000</v>
      </c>
      <c r="H85" s="183">
        <v>4000</v>
      </c>
      <c r="I85" s="183">
        <v>0</v>
      </c>
      <c r="J85" s="182">
        <v>4000</v>
      </c>
      <c r="K85" s="183">
        <v>0</v>
      </c>
      <c r="L85" s="183">
        <v>0</v>
      </c>
      <c r="M85" s="183">
        <v>2000</v>
      </c>
      <c r="N85" s="5">
        <v>66.67</v>
      </c>
    </row>
    <row r="86" spans="1:14" ht="21.6" x14ac:dyDescent="0.3">
      <c r="A86" s="11" t="str">
        <f t="shared" si="1"/>
        <v>5</v>
      </c>
      <c r="B86" s="12">
        <f>IF(D86=$B$1,,(IF(C86=MAX($C$3:C86),,MAX($C$3:C86))))</f>
        <v>11316505000</v>
      </c>
      <c r="C86" s="3">
        <v>3242</v>
      </c>
      <c r="D86" s="4" t="s">
        <v>45</v>
      </c>
      <c r="E86" s="182">
        <v>6000</v>
      </c>
      <c r="F86" s="182">
        <v>6000</v>
      </c>
      <c r="G86" s="182">
        <v>6000</v>
      </c>
      <c r="H86" s="183">
        <v>4000</v>
      </c>
      <c r="I86" s="183">
        <v>0</v>
      </c>
      <c r="J86" s="182">
        <v>4000</v>
      </c>
      <c r="K86" s="183">
        <v>0</v>
      </c>
      <c r="L86" s="183">
        <v>0</v>
      </c>
      <c r="M86" s="183">
        <v>2000</v>
      </c>
      <c r="N86" s="5">
        <v>66.67</v>
      </c>
    </row>
    <row r="87" spans="1:14" x14ac:dyDescent="0.3">
      <c r="A87" s="11" t="str">
        <f t="shared" si="1"/>
        <v>5</v>
      </c>
      <c r="B87" s="12">
        <f>IF(D87=$B$1,,(IF(C87=MAX($C$3:C87),,MAX($C$3:C87))))</f>
        <v>11316505000</v>
      </c>
      <c r="C87" s="3">
        <v>4000</v>
      </c>
      <c r="D87" s="4" t="s">
        <v>46</v>
      </c>
      <c r="E87" s="182">
        <v>151670</v>
      </c>
      <c r="F87" s="182">
        <v>166480</v>
      </c>
      <c r="G87" s="182">
        <v>166480</v>
      </c>
      <c r="H87" s="183">
        <v>156957.99</v>
      </c>
      <c r="I87" s="183">
        <v>0</v>
      </c>
      <c r="J87" s="182">
        <v>156957.99</v>
      </c>
      <c r="K87" s="183">
        <v>0</v>
      </c>
      <c r="L87" s="183">
        <v>0</v>
      </c>
      <c r="M87" s="183">
        <v>9522.01</v>
      </c>
      <c r="N87" s="5">
        <v>94.28</v>
      </c>
    </row>
    <row r="88" spans="1:14" ht="21.6" x14ac:dyDescent="0.3">
      <c r="A88" s="11" t="str">
        <f t="shared" si="1"/>
        <v>5</v>
      </c>
      <c r="B88" s="12">
        <f>IF(D88=$B$1,,(IF(C88=MAX($C$3:C88),,MAX($C$3:C88))))</f>
        <v>11316505000</v>
      </c>
      <c r="C88" s="3">
        <v>4060</v>
      </c>
      <c r="D88" s="4" t="s">
        <v>48</v>
      </c>
      <c r="E88" s="182">
        <v>151670</v>
      </c>
      <c r="F88" s="182">
        <v>166480</v>
      </c>
      <c r="G88" s="182">
        <v>166480</v>
      </c>
      <c r="H88" s="183">
        <v>156957.99</v>
      </c>
      <c r="I88" s="183">
        <v>0</v>
      </c>
      <c r="J88" s="182">
        <v>156957.99</v>
      </c>
      <c r="K88" s="183">
        <v>0</v>
      </c>
      <c r="L88" s="183">
        <v>0</v>
      </c>
      <c r="M88" s="183">
        <v>9522.01</v>
      </c>
      <c r="N88" s="5">
        <v>94.28</v>
      </c>
    </row>
    <row r="89" spans="1:14" x14ac:dyDescent="0.3">
      <c r="A89" s="11" t="str">
        <f t="shared" si="1"/>
        <v>5</v>
      </c>
      <c r="B89" s="12">
        <f>IF(D89=$B$1,,(IF(C89=MAX($C$3:C89),,MAX($C$3:C89))))</f>
        <v>11316505000</v>
      </c>
      <c r="C89" s="3">
        <v>6000</v>
      </c>
      <c r="D89" s="4" t="s">
        <v>66</v>
      </c>
      <c r="E89" s="182">
        <v>107150</v>
      </c>
      <c r="F89" s="182">
        <v>75870</v>
      </c>
      <c r="G89" s="182">
        <v>75870</v>
      </c>
      <c r="H89" s="183">
        <v>52347.18</v>
      </c>
      <c r="I89" s="183">
        <v>0</v>
      </c>
      <c r="J89" s="182">
        <v>52347.18</v>
      </c>
      <c r="K89" s="183">
        <v>0</v>
      </c>
      <c r="L89" s="183">
        <v>0</v>
      </c>
      <c r="M89" s="183">
        <v>23522.82</v>
      </c>
      <c r="N89" s="5">
        <v>69</v>
      </c>
    </row>
    <row r="90" spans="1:14" x14ac:dyDescent="0.3">
      <c r="A90" s="11" t="str">
        <f t="shared" si="1"/>
        <v>5</v>
      </c>
      <c r="B90" s="12">
        <f>IF(D90=$B$1,,(IF(C90=MAX($C$3:C90),,MAX($C$3:C90))))</f>
        <v>11316505000</v>
      </c>
      <c r="C90" s="3">
        <v>6030</v>
      </c>
      <c r="D90" s="4" t="s">
        <v>67</v>
      </c>
      <c r="E90" s="182">
        <v>107150</v>
      </c>
      <c r="F90" s="182">
        <v>75870</v>
      </c>
      <c r="G90" s="182">
        <v>75870</v>
      </c>
      <c r="H90" s="183">
        <v>52347.18</v>
      </c>
      <c r="I90" s="183">
        <v>0</v>
      </c>
      <c r="J90" s="182">
        <v>52347.18</v>
      </c>
      <c r="K90" s="183">
        <v>0</v>
      </c>
      <c r="L90" s="183">
        <v>0</v>
      </c>
      <c r="M90" s="183">
        <v>23522.82</v>
      </c>
      <c r="N90" s="5">
        <v>69</v>
      </c>
    </row>
    <row r="91" spans="1:14" x14ac:dyDescent="0.3">
      <c r="A91" s="11" t="str">
        <f t="shared" si="1"/>
        <v>5</v>
      </c>
      <c r="B91" s="12">
        <f>IF(D91=$B$1,,(IF(C91=MAX($C$3:C91),,MAX($C$3:C91))))</f>
        <v>11316505000</v>
      </c>
      <c r="C91" s="3">
        <v>9000</v>
      </c>
      <c r="D91" s="4" t="s">
        <v>60</v>
      </c>
      <c r="E91" s="182">
        <v>20000</v>
      </c>
      <c r="F91" s="182">
        <v>75000</v>
      </c>
      <c r="G91" s="182">
        <v>75000</v>
      </c>
      <c r="H91" s="183">
        <v>59692</v>
      </c>
      <c r="I91" s="183">
        <v>0</v>
      </c>
      <c r="J91" s="182">
        <v>59692</v>
      </c>
      <c r="K91" s="183">
        <v>0</v>
      </c>
      <c r="L91" s="183">
        <v>0</v>
      </c>
      <c r="M91" s="183">
        <v>15308</v>
      </c>
      <c r="N91" s="5">
        <v>79.59</v>
      </c>
    </row>
    <row r="92" spans="1:14" x14ac:dyDescent="0.3">
      <c r="A92" s="11" t="str">
        <f t="shared" si="1"/>
        <v>5</v>
      </c>
      <c r="B92" s="12">
        <f>IF(D92=$B$1,,(IF(C92=MAX($C$3:C92),,MAX($C$3:C92))))</f>
        <v>11316505000</v>
      </c>
      <c r="C92" s="3">
        <v>9770</v>
      </c>
      <c r="D92" s="4" t="s">
        <v>68</v>
      </c>
      <c r="E92" s="182">
        <v>20000</v>
      </c>
      <c r="F92" s="182">
        <v>70000</v>
      </c>
      <c r="G92" s="182">
        <v>70000</v>
      </c>
      <c r="H92" s="183">
        <v>54692</v>
      </c>
      <c r="I92" s="183">
        <v>0</v>
      </c>
      <c r="J92" s="182">
        <v>54692</v>
      </c>
      <c r="K92" s="183">
        <v>0</v>
      </c>
      <c r="L92" s="183">
        <v>0</v>
      </c>
      <c r="M92" s="183">
        <v>15308</v>
      </c>
      <c r="N92" s="5">
        <v>78.13</v>
      </c>
    </row>
    <row r="93" spans="1:14" ht="21.6" x14ac:dyDescent="0.3">
      <c r="A93" s="11" t="str">
        <f t="shared" si="1"/>
        <v>5</v>
      </c>
      <c r="B93" s="12">
        <f>IF(D93=$B$1,,(IF(C93=MAX($C$3:C93),,MAX($C$3:C93))))</f>
        <v>11316505000</v>
      </c>
      <c r="C93" s="3">
        <v>9800</v>
      </c>
      <c r="D93" s="4" t="s">
        <v>62</v>
      </c>
      <c r="E93" s="182">
        <v>0</v>
      </c>
      <c r="F93" s="182">
        <v>5000</v>
      </c>
      <c r="G93" s="182">
        <v>5000</v>
      </c>
      <c r="H93" s="183">
        <v>5000</v>
      </c>
      <c r="I93" s="183">
        <v>0</v>
      </c>
      <c r="J93" s="182">
        <v>5000</v>
      </c>
      <c r="K93" s="183">
        <v>0</v>
      </c>
      <c r="L93" s="183">
        <v>0</v>
      </c>
      <c r="M93" s="183">
        <v>0</v>
      </c>
      <c r="N93" s="5">
        <v>100</v>
      </c>
    </row>
    <row r="94" spans="1:14" x14ac:dyDescent="0.3">
      <c r="A94" s="11" t="str">
        <f t="shared" si="1"/>
        <v>5</v>
      </c>
      <c r="B94" s="12">
        <f>IF(D94=$B$1,,(IF(C94=MAX($C$3:C94),,MAX($C$3:C94))))</f>
        <v>0</v>
      </c>
      <c r="C94" s="3">
        <v>11316506000</v>
      </c>
      <c r="D94" s="4" t="s">
        <v>72</v>
      </c>
      <c r="E94" s="182">
        <v>3738020</v>
      </c>
      <c r="F94" s="182">
        <v>3787028</v>
      </c>
      <c r="G94" s="182">
        <v>3787028</v>
      </c>
      <c r="H94" s="183">
        <v>3200586.17</v>
      </c>
      <c r="I94" s="183">
        <v>0</v>
      </c>
      <c r="J94" s="182">
        <v>3200586.17</v>
      </c>
      <c r="K94" s="183">
        <v>0</v>
      </c>
      <c r="L94" s="183">
        <v>0</v>
      </c>
      <c r="M94" s="183">
        <v>586441.82999999996</v>
      </c>
      <c r="N94" s="5">
        <v>84.51</v>
      </c>
    </row>
    <row r="95" spans="1:14" x14ac:dyDescent="0.3">
      <c r="A95" s="11" t="str">
        <f t="shared" si="1"/>
        <v>5</v>
      </c>
      <c r="B95" s="12">
        <f>IF(D95=$B$1,,(IF(C95=MAX($C$3:C95),,MAX($C$3:C95))))</f>
        <v>11316506000</v>
      </c>
      <c r="C95" s="3">
        <v>100</v>
      </c>
      <c r="D95" s="4" t="s">
        <v>3</v>
      </c>
      <c r="E95" s="182">
        <v>1667100</v>
      </c>
      <c r="F95" s="182">
        <v>1617510</v>
      </c>
      <c r="G95" s="182">
        <v>1617510</v>
      </c>
      <c r="H95" s="183">
        <v>1466906.52</v>
      </c>
      <c r="I95" s="183">
        <v>0</v>
      </c>
      <c r="J95" s="182">
        <v>1466906.52</v>
      </c>
      <c r="K95" s="183">
        <v>0</v>
      </c>
      <c r="L95" s="183">
        <v>0</v>
      </c>
      <c r="M95" s="183">
        <v>150603.48000000001</v>
      </c>
      <c r="N95" s="5">
        <v>90.69</v>
      </c>
    </row>
    <row r="96" spans="1:14" ht="42" x14ac:dyDescent="0.3">
      <c r="A96" s="11" t="str">
        <f t="shared" si="1"/>
        <v>5</v>
      </c>
      <c r="B96" s="12">
        <f>IF(D96=$B$1,,(IF(C96=MAX($C$3:C96),,MAX($C$3:C96))))</f>
        <v>11316506000</v>
      </c>
      <c r="C96" s="3">
        <v>150</v>
      </c>
      <c r="D96" s="4" t="s">
        <v>4</v>
      </c>
      <c r="E96" s="182">
        <v>1628800</v>
      </c>
      <c r="F96" s="182">
        <v>1579210</v>
      </c>
      <c r="G96" s="182">
        <v>1579210</v>
      </c>
      <c r="H96" s="183">
        <v>1436677.42</v>
      </c>
      <c r="I96" s="183">
        <v>0</v>
      </c>
      <c r="J96" s="182">
        <v>1436677.42</v>
      </c>
      <c r="K96" s="183">
        <v>0</v>
      </c>
      <c r="L96" s="183">
        <v>0</v>
      </c>
      <c r="M96" s="183">
        <v>142532.57999999999</v>
      </c>
      <c r="N96" s="5">
        <v>90.97</v>
      </c>
    </row>
    <row r="97" spans="1:14" x14ac:dyDescent="0.3">
      <c r="A97" s="11" t="str">
        <f t="shared" si="1"/>
        <v>5</v>
      </c>
      <c r="B97" s="12">
        <f>IF(D97=$B$1,,(IF(C97=MAX($C$3:C97),,MAX($C$3:C97))))</f>
        <v>11316506000</v>
      </c>
      <c r="C97" s="3">
        <v>180</v>
      </c>
      <c r="D97" s="4" t="s">
        <v>5</v>
      </c>
      <c r="E97" s="182">
        <v>38300</v>
      </c>
      <c r="F97" s="182">
        <v>38300</v>
      </c>
      <c r="G97" s="182">
        <v>38300</v>
      </c>
      <c r="H97" s="183">
        <v>30229.1</v>
      </c>
      <c r="I97" s="183">
        <v>0</v>
      </c>
      <c r="J97" s="182">
        <v>30229.1</v>
      </c>
      <c r="K97" s="183">
        <v>0</v>
      </c>
      <c r="L97" s="183">
        <v>0</v>
      </c>
      <c r="M97" s="183">
        <v>8070.9</v>
      </c>
      <c r="N97" s="5">
        <v>78.930000000000007</v>
      </c>
    </row>
    <row r="98" spans="1:14" x14ac:dyDescent="0.3">
      <c r="A98" s="11" t="str">
        <f t="shared" si="1"/>
        <v>5</v>
      </c>
      <c r="B98" s="12">
        <f>IF(D98=$B$1,,(IF(C98=MAX($C$3:C98),,MAX($C$3:C98))))</f>
        <v>11316506000</v>
      </c>
      <c r="C98" s="3">
        <v>1000</v>
      </c>
      <c r="D98" s="4" t="s">
        <v>6</v>
      </c>
      <c r="E98" s="182">
        <v>1053420</v>
      </c>
      <c r="F98" s="182">
        <v>1130270</v>
      </c>
      <c r="G98" s="182">
        <v>1130270</v>
      </c>
      <c r="H98" s="183">
        <v>950152.51</v>
      </c>
      <c r="I98" s="183">
        <v>0</v>
      </c>
      <c r="J98" s="182">
        <v>950152.51</v>
      </c>
      <c r="K98" s="183">
        <v>0</v>
      </c>
      <c r="L98" s="183">
        <v>0</v>
      </c>
      <c r="M98" s="183">
        <v>180117.49</v>
      </c>
      <c r="N98" s="5">
        <v>84.06</v>
      </c>
    </row>
    <row r="99" spans="1:14" x14ac:dyDescent="0.3">
      <c r="A99" s="11" t="str">
        <f t="shared" si="1"/>
        <v>5</v>
      </c>
      <c r="B99" s="12">
        <f>IF(D99=$B$1,,(IF(C99=MAX($C$3:C99),,MAX($C$3:C99))))</f>
        <v>11316506000</v>
      </c>
      <c r="C99" s="3">
        <v>1010</v>
      </c>
      <c r="D99" s="4" t="s">
        <v>64</v>
      </c>
      <c r="E99" s="182">
        <v>1053420</v>
      </c>
      <c r="F99" s="182">
        <v>1130270</v>
      </c>
      <c r="G99" s="182">
        <v>1130270</v>
      </c>
      <c r="H99" s="183">
        <v>950152.51</v>
      </c>
      <c r="I99" s="183">
        <v>0</v>
      </c>
      <c r="J99" s="182">
        <v>950152.51</v>
      </c>
      <c r="K99" s="183">
        <v>0</v>
      </c>
      <c r="L99" s="183">
        <v>0</v>
      </c>
      <c r="M99" s="183">
        <v>180117.49</v>
      </c>
      <c r="N99" s="5">
        <v>84.06</v>
      </c>
    </row>
    <row r="100" spans="1:14" x14ac:dyDescent="0.3">
      <c r="A100" s="11" t="str">
        <f t="shared" si="1"/>
        <v>5</v>
      </c>
      <c r="B100" s="12">
        <f>IF(D100=$B$1,,(IF(C100=MAX($C$3:C100),,MAX($C$3:C100))))</f>
        <v>11316506000</v>
      </c>
      <c r="C100" s="3">
        <v>3000</v>
      </c>
      <c r="D100" s="4" t="s">
        <v>17</v>
      </c>
      <c r="E100" s="182">
        <v>39700</v>
      </c>
      <c r="F100" s="182">
        <v>39700</v>
      </c>
      <c r="G100" s="182">
        <v>39700</v>
      </c>
      <c r="H100" s="183">
        <v>28650</v>
      </c>
      <c r="I100" s="183">
        <v>0</v>
      </c>
      <c r="J100" s="182">
        <v>28650</v>
      </c>
      <c r="K100" s="183">
        <v>0</v>
      </c>
      <c r="L100" s="183">
        <v>0</v>
      </c>
      <c r="M100" s="183">
        <v>11050</v>
      </c>
      <c r="N100" s="5">
        <v>72.17</v>
      </c>
    </row>
    <row r="101" spans="1:14" x14ac:dyDescent="0.3">
      <c r="A101" s="11" t="str">
        <f t="shared" si="1"/>
        <v>5</v>
      </c>
      <c r="B101" s="12">
        <f>IF(D101=$B$1,,(IF(C101=MAX($C$3:C101),,MAX($C$3:C101))))</f>
        <v>11316506000</v>
      </c>
      <c r="C101" s="3">
        <v>3191</v>
      </c>
      <c r="D101" s="4" t="s">
        <v>65</v>
      </c>
      <c r="E101" s="182">
        <v>6000</v>
      </c>
      <c r="F101" s="182">
        <v>6000</v>
      </c>
      <c r="G101" s="182">
        <v>6000</v>
      </c>
      <c r="H101" s="183">
        <v>6000</v>
      </c>
      <c r="I101" s="183">
        <v>0</v>
      </c>
      <c r="J101" s="182">
        <v>6000</v>
      </c>
      <c r="K101" s="183">
        <v>0</v>
      </c>
      <c r="L101" s="183">
        <v>0</v>
      </c>
      <c r="M101" s="183">
        <v>0</v>
      </c>
      <c r="N101" s="5">
        <v>100</v>
      </c>
    </row>
    <row r="102" spans="1:14" ht="21.6" x14ac:dyDescent="0.3">
      <c r="A102" s="11" t="str">
        <f t="shared" si="1"/>
        <v>5</v>
      </c>
      <c r="B102" s="12">
        <f>IF(D102=$B$1,,(IF(C102=MAX($C$3:C102),,MAX($C$3:C102))))</f>
        <v>11316506000</v>
      </c>
      <c r="C102" s="3">
        <v>3242</v>
      </c>
      <c r="D102" s="4" t="s">
        <v>45</v>
      </c>
      <c r="E102" s="182">
        <v>33700</v>
      </c>
      <c r="F102" s="182">
        <v>33700</v>
      </c>
      <c r="G102" s="182">
        <v>33700</v>
      </c>
      <c r="H102" s="183">
        <v>22650</v>
      </c>
      <c r="I102" s="183">
        <v>0</v>
      </c>
      <c r="J102" s="182">
        <v>22650</v>
      </c>
      <c r="K102" s="183">
        <v>0</v>
      </c>
      <c r="L102" s="183">
        <v>0</v>
      </c>
      <c r="M102" s="183">
        <v>11050</v>
      </c>
      <c r="N102" s="5">
        <v>67.209999999999994</v>
      </c>
    </row>
    <row r="103" spans="1:14" x14ac:dyDescent="0.3">
      <c r="A103" s="11" t="str">
        <f t="shared" si="1"/>
        <v>5</v>
      </c>
      <c r="B103" s="12">
        <f>IF(D103=$B$1,,(IF(C103=MAX($C$3:C103),,MAX($C$3:C103))))</f>
        <v>11316506000</v>
      </c>
      <c r="C103" s="3">
        <v>4000</v>
      </c>
      <c r="D103" s="4" t="s">
        <v>46</v>
      </c>
      <c r="E103" s="182">
        <v>545540</v>
      </c>
      <c r="F103" s="182">
        <v>466690</v>
      </c>
      <c r="G103" s="182">
        <v>466690</v>
      </c>
      <c r="H103" s="183">
        <v>328538.3</v>
      </c>
      <c r="I103" s="183">
        <v>0</v>
      </c>
      <c r="J103" s="182">
        <v>328538.3</v>
      </c>
      <c r="K103" s="183">
        <v>0</v>
      </c>
      <c r="L103" s="183">
        <v>0</v>
      </c>
      <c r="M103" s="183">
        <v>138151.70000000001</v>
      </c>
      <c r="N103" s="5">
        <v>70.400000000000006</v>
      </c>
    </row>
    <row r="104" spans="1:14" ht="21.6" x14ac:dyDescent="0.3">
      <c r="A104" s="11" t="str">
        <f t="shared" si="1"/>
        <v>5</v>
      </c>
      <c r="B104" s="12">
        <f>IF(D104=$B$1,,(IF(C104=MAX($C$3:C104),,MAX($C$3:C104))))</f>
        <v>11316506000</v>
      </c>
      <c r="C104" s="3">
        <v>4060</v>
      </c>
      <c r="D104" s="4" t="s">
        <v>48</v>
      </c>
      <c r="E104" s="182">
        <v>545540</v>
      </c>
      <c r="F104" s="182">
        <v>466690</v>
      </c>
      <c r="G104" s="182">
        <v>466690</v>
      </c>
      <c r="H104" s="183">
        <v>328538.3</v>
      </c>
      <c r="I104" s="183">
        <v>0</v>
      </c>
      <c r="J104" s="182">
        <v>328538.3</v>
      </c>
      <c r="K104" s="183">
        <v>0</v>
      </c>
      <c r="L104" s="183">
        <v>0</v>
      </c>
      <c r="M104" s="183">
        <v>138151.70000000001</v>
      </c>
      <c r="N104" s="5">
        <v>70.400000000000006</v>
      </c>
    </row>
    <row r="105" spans="1:14" x14ac:dyDescent="0.3">
      <c r="A105" s="11" t="str">
        <f t="shared" si="1"/>
        <v>5</v>
      </c>
      <c r="B105" s="12">
        <f>IF(D105=$B$1,,(IF(C105=MAX($C$3:C105),,MAX($C$3:C105))))</f>
        <v>11316506000</v>
      </c>
      <c r="C105" s="3">
        <v>6000</v>
      </c>
      <c r="D105" s="4" t="s">
        <v>66</v>
      </c>
      <c r="E105" s="182">
        <v>106860</v>
      </c>
      <c r="F105" s="182">
        <v>106860</v>
      </c>
      <c r="G105" s="182">
        <v>106860</v>
      </c>
      <c r="H105" s="183">
        <v>86830.35</v>
      </c>
      <c r="I105" s="183">
        <v>0</v>
      </c>
      <c r="J105" s="182">
        <v>86830.35</v>
      </c>
      <c r="K105" s="183">
        <v>0</v>
      </c>
      <c r="L105" s="183">
        <v>0</v>
      </c>
      <c r="M105" s="183">
        <v>20029.650000000001</v>
      </c>
      <c r="N105" s="5">
        <v>81.260000000000005</v>
      </c>
    </row>
    <row r="106" spans="1:14" x14ac:dyDescent="0.3">
      <c r="A106" s="11" t="str">
        <f t="shared" si="1"/>
        <v>5</v>
      </c>
      <c r="B106" s="12">
        <f>IF(D106=$B$1,,(IF(C106=MAX($C$3:C106),,MAX($C$3:C106))))</f>
        <v>11316506000</v>
      </c>
      <c r="C106" s="3">
        <v>6030</v>
      </c>
      <c r="D106" s="4" t="s">
        <v>67</v>
      </c>
      <c r="E106" s="182">
        <v>106860</v>
      </c>
      <c r="F106" s="182">
        <v>106860</v>
      </c>
      <c r="G106" s="182">
        <v>106860</v>
      </c>
      <c r="H106" s="183">
        <v>86830.35</v>
      </c>
      <c r="I106" s="183">
        <v>0</v>
      </c>
      <c r="J106" s="182">
        <v>86830.35</v>
      </c>
      <c r="K106" s="183">
        <v>0</v>
      </c>
      <c r="L106" s="183">
        <v>0</v>
      </c>
      <c r="M106" s="183">
        <v>20029.650000000001</v>
      </c>
      <c r="N106" s="5">
        <v>81.260000000000005</v>
      </c>
    </row>
    <row r="107" spans="1:14" x14ac:dyDescent="0.3">
      <c r="A107" s="11" t="str">
        <f t="shared" si="1"/>
        <v>5</v>
      </c>
      <c r="B107" s="12">
        <f>IF(D107=$B$1,,(IF(C107=MAX($C$3:C107),,MAX($C$3:C107))))</f>
        <v>11316506000</v>
      </c>
      <c r="C107" s="3">
        <v>7000</v>
      </c>
      <c r="D107" s="4" t="s">
        <v>55</v>
      </c>
      <c r="E107" s="182">
        <v>280400</v>
      </c>
      <c r="F107" s="182">
        <v>178849</v>
      </c>
      <c r="G107" s="182">
        <v>178849</v>
      </c>
      <c r="H107" s="183">
        <v>117058.8</v>
      </c>
      <c r="I107" s="183">
        <v>0</v>
      </c>
      <c r="J107" s="182">
        <v>117058.8</v>
      </c>
      <c r="K107" s="183">
        <v>0</v>
      </c>
      <c r="L107" s="183">
        <v>0</v>
      </c>
      <c r="M107" s="183">
        <v>61790.2</v>
      </c>
      <c r="N107" s="5">
        <v>65.45</v>
      </c>
    </row>
    <row r="108" spans="1:14" x14ac:dyDescent="0.3">
      <c r="A108" s="11" t="str">
        <f t="shared" si="1"/>
        <v>5</v>
      </c>
      <c r="B108" s="12">
        <f>IF(D108=$B$1,,(IF(C108=MAX($C$3:C108),,MAX($C$3:C108))))</f>
        <v>11316506000</v>
      </c>
      <c r="C108" s="3">
        <v>7130</v>
      </c>
      <c r="D108" s="4" t="s">
        <v>79</v>
      </c>
      <c r="E108" s="182">
        <v>15000</v>
      </c>
      <c r="F108" s="182">
        <v>15000</v>
      </c>
      <c r="G108" s="182">
        <v>15000</v>
      </c>
      <c r="H108" s="183">
        <v>0</v>
      </c>
      <c r="I108" s="183">
        <v>0</v>
      </c>
      <c r="J108" s="182">
        <v>0</v>
      </c>
      <c r="K108" s="183">
        <v>0</v>
      </c>
      <c r="L108" s="183">
        <v>0</v>
      </c>
      <c r="M108" s="183">
        <v>15000</v>
      </c>
      <c r="N108" s="5">
        <v>0</v>
      </c>
    </row>
    <row r="109" spans="1:14" ht="21.6" x14ac:dyDescent="0.3">
      <c r="A109" s="11" t="str">
        <f t="shared" si="1"/>
        <v>5</v>
      </c>
      <c r="B109" s="12">
        <f>IF(D109=$B$1,,(IF(C109=MAX($C$3:C109),,MAX($C$3:C109))))</f>
        <v>11316506000</v>
      </c>
      <c r="C109" s="3">
        <v>7461</v>
      </c>
      <c r="D109" s="4" t="s">
        <v>71</v>
      </c>
      <c r="E109" s="182">
        <v>265400</v>
      </c>
      <c r="F109" s="182">
        <v>163849</v>
      </c>
      <c r="G109" s="182">
        <v>163849</v>
      </c>
      <c r="H109" s="183">
        <v>117058.8</v>
      </c>
      <c r="I109" s="183">
        <v>0</v>
      </c>
      <c r="J109" s="182">
        <v>117058.8</v>
      </c>
      <c r="K109" s="183">
        <v>0</v>
      </c>
      <c r="L109" s="183">
        <v>0</v>
      </c>
      <c r="M109" s="183">
        <v>46790.2</v>
      </c>
      <c r="N109" s="5">
        <v>71.44</v>
      </c>
    </row>
    <row r="110" spans="1:14" x14ac:dyDescent="0.3">
      <c r="A110" s="11" t="str">
        <f t="shared" si="1"/>
        <v>5</v>
      </c>
      <c r="B110" s="12">
        <f>IF(D110=$B$1,,(IF(C110=MAX($C$3:C110),,MAX($C$3:C110))))</f>
        <v>11316506000</v>
      </c>
      <c r="C110" s="3">
        <v>8000</v>
      </c>
      <c r="D110" s="4" t="s">
        <v>57</v>
      </c>
      <c r="E110" s="182">
        <v>5000</v>
      </c>
      <c r="F110" s="182">
        <v>5000</v>
      </c>
      <c r="G110" s="182">
        <v>5000</v>
      </c>
      <c r="H110" s="183">
        <v>0</v>
      </c>
      <c r="I110" s="183">
        <v>0</v>
      </c>
      <c r="J110" s="182">
        <v>0</v>
      </c>
      <c r="K110" s="183">
        <v>0</v>
      </c>
      <c r="L110" s="183">
        <v>0</v>
      </c>
      <c r="M110" s="183">
        <v>5000</v>
      </c>
      <c r="N110" s="5">
        <v>0</v>
      </c>
    </row>
    <row r="111" spans="1:14" x14ac:dyDescent="0.3">
      <c r="A111" s="11" t="str">
        <f t="shared" si="1"/>
        <v>5</v>
      </c>
      <c r="B111" s="12">
        <f>IF(D111=$B$1,,(IF(C111=MAX($C$3:C111),,MAX($C$3:C111))))</f>
        <v>11316506000</v>
      </c>
      <c r="C111" s="3">
        <v>8700</v>
      </c>
      <c r="D111" s="4" t="s">
        <v>59</v>
      </c>
      <c r="E111" s="182">
        <v>5000</v>
      </c>
      <c r="F111" s="182">
        <v>5000</v>
      </c>
      <c r="G111" s="182">
        <v>5000</v>
      </c>
      <c r="H111" s="183">
        <v>0</v>
      </c>
      <c r="I111" s="183">
        <v>0</v>
      </c>
      <c r="J111" s="182">
        <v>0</v>
      </c>
      <c r="K111" s="183">
        <v>0</v>
      </c>
      <c r="L111" s="183">
        <v>0</v>
      </c>
      <c r="M111" s="183">
        <v>5000</v>
      </c>
      <c r="N111" s="5">
        <v>0</v>
      </c>
    </row>
    <row r="112" spans="1:14" x14ac:dyDescent="0.3">
      <c r="A112" s="11" t="str">
        <f t="shared" si="1"/>
        <v>5</v>
      </c>
      <c r="B112" s="12">
        <f>IF(D112=$B$1,,(IF(C112=MAX($C$3:C112),,MAX($C$3:C112))))</f>
        <v>11316506000</v>
      </c>
      <c r="C112" s="3">
        <v>9000</v>
      </c>
      <c r="D112" s="4" t="s">
        <v>60</v>
      </c>
      <c r="E112" s="182">
        <v>40000</v>
      </c>
      <c r="F112" s="182">
        <v>242149</v>
      </c>
      <c r="G112" s="182">
        <v>242149</v>
      </c>
      <c r="H112" s="183">
        <v>222449.69</v>
      </c>
      <c r="I112" s="183">
        <v>0</v>
      </c>
      <c r="J112" s="182">
        <v>222449.69</v>
      </c>
      <c r="K112" s="183">
        <v>0</v>
      </c>
      <c r="L112" s="183">
        <v>0</v>
      </c>
      <c r="M112" s="183">
        <v>19699.310000000001</v>
      </c>
      <c r="N112" s="5">
        <v>91.86</v>
      </c>
    </row>
    <row r="113" spans="1:14" x14ac:dyDescent="0.3">
      <c r="A113" s="11" t="str">
        <f t="shared" si="1"/>
        <v>5</v>
      </c>
      <c r="B113" s="12">
        <f>IF(D113=$B$1,,(IF(C113=MAX($C$3:C113),,MAX($C$3:C113))))</f>
        <v>11316506000</v>
      </c>
      <c r="C113" s="3">
        <v>9770</v>
      </c>
      <c r="D113" s="4" t="s">
        <v>68</v>
      </c>
      <c r="E113" s="182">
        <v>40000</v>
      </c>
      <c r="F113" s="182">
        <v>232149</v>
      </c>
      <c r="G113" s="182">
        <v>232149</v>
      </c>
      <c r="H113" s="183">
        <v>212449.69</v>
      </c>
      <c r="I113" s="183">
        <v>0</v>
      </c>
      <c r="J113" s="182">
        <v>212449.69</v>
      </c>
      <c r="K113" s="183">
        <v>0</v>
      </c>
      <c r="L113" s="183">
        <v>0</v>
      </c>
      <c r="M113" s="183">
        <v>19699.310000000001</v>
      </c>
      <c r="N113" s="5">
        <v>91.51</v>
      </c>
    </row>
    <row r="114" spans="1:14" ht="21.6" x14ac:dyDescent="0.3">
      <c r="A114" s="11" t="str">
        <f t="shared" si="1"/>
        <v>5</v>
      </c>
      <c r="B114" s="12">
        <f>IF(D114=$B$1,,(IF(C114=MAX($C$3:C114),,MAX($C$3:C114))))</f>
        <v>11316506000</v>
      </c>
      <c r="C114" s="3">
        <v>9800</v>
      </c>
      <c r="D114" s="4" t="s">
        <v>62</v>
      </c>
      <c r="E114" s="182">
        <v>0</v>
      </c>
      <c r="F114" s="182">
        <v>10000</v>
      </c>
      <c r="G114" s="182">
        <v>10000</v>
      </c>
      <c r="H114" s="183">
        <v>10000</v>
      </c>
      <c r="I114" s="183">
        <v>0</v>
      </c>
      <c r="J114" s="182">
        <v>10000</v>
      </c>
      <c r="K114" s="183">
        <v>0</v>
      </c>
      <c r="L114" s="183">
        <v>0</v>
      </c>
      <c r="M114" s="183">
        <v>0</v>
      </c>
      <c r="N114" s="5">
        <v>100</v>
      </c>
    </row>
    <row r="115" spans="1:14" x14ac:dyDescent="0.3">
      <c r="A115" s="11" t="str">
        <f t="shared" si="1"/>
        <v>5</v>
      </c>
      <c r="B115" s="12">
        <f>IF(D115=$B$1,,(IF(C115=MAX($C$3:C115),,MAX($C$3:C115))))</f>
        <v>0</v>
      </c>
      <c r="C115" s="3">
        <v>11316509000</v>
      </c>
      <c r="D115" s="4" t="s">
        <v>73</v>
      </c>
      <c r="E115" s="182">
        <v>3549900</v>
      </c>
      <c r="F115" s="182">
        <v>3677562</v>
      </c>
      <c r="G115" s="182">
        <v>3677562</v>
      </c>
      <c r="H115" s="183">
        <v>3426035.97</v>
      </c>
      <c r="I115" s="183">
        <v>0</v>
      </c>
      <c r="J115" s="182">
        <v>3426035.97</v>
      </c>
      <c r="K115" s="183">
        <v>0</v>
      </c>
      <c r="L115" s="183">
        <v>0</v>
      </c>
      <c r="M115" s="183">
        <v>251526.03</v>
      </c>
      <c r="N115" s="5">
        <v>93.16</v>
      </c>
    </row>
    <row r="116" spans="1:14" x14ac:dyDescent="0.3">
      <c r="A116" s="11" t="str">
        <f t="shared" si="1"/>
        <v>5</v>
      </c>
      <c r="B116" s="12">
        <f>IF(D116=$B$1,,(IF(C116=MAX($C$3:C116),,MAX($C$3:C116))))</f>
        <v>11316509000</v>
      </c>
      <c r="C116" s="3">
        <v>100</v>
      </c>
      <c r="D116" s="4" t="s">
        <v>3</v>
      </c>
      <c r="E116" s="182">
        <v>1507850</v>
      </c>
      <c r="F116" s="182">
        <v>1816990</v>
      </c>
      <c r="G116" s="182">
        <v>1816990</v>
      </c>
      <c r="H116" s="183">
        <v>1662085.11</v>
      </c>
      <c r="I116" s="183">
        <v>0</v>
      </c>
      <c r="J116" s="182">
        <v>1662085.11</v>
      </c>
      <c r="K116" s="183">
        <v>0</v>
      </c>
      <c r="L116" s="183">
        <v>0</v>
      </c>
      <c r="M116" s="183">
        <v>154904.89000000001</v>
      </c>
      <c r="N116" s="5">
        <v>91.47</v>
      </c>
    </row>
    <row r="117" spans="1:14" ht="42" x14ac:dyDescent="0.3">
      <c r="A117" s="11" t="str">
        <f t="shared" si="1"/>
        <v>5</v>
      </c>
      <c r="B117" s="12">
        <f>IF(D117=$B$1,,(IF(C117=MAX($C$3:C117),,MAX($C$3:C117))))</f>
        <v>11316509000</v>
      </c>
      <c r="C117" s="3">
        <v>150</v>
      </c>
      <c r="D117" s="4" t="s">
        <v>4</v>
      </c>
      <c r="E117" s="182">
        <v>1492850</v>
      </c>
      <c r="F117" s="182">
        <v>1801990</v>
      </c>
      <c r="G117" s="182">
        <v>1801990</v>
      </c>
      <c r="H117" s="183">
        <v>1647085.11</v>
      </c>
      <c r="I117" s="183">
        <v>0</v>
      </c>
      <c r="J117" s="182">
        <v>1647085.11</v>
      </c>
      <c r="K117" s="183">
        <v>0</v>
      </c>
      <c r="L117" s="183">
        <v>0</v>
      </c>
      <c r="M117" s="183">
        <v>154904.89000000001</v>
      </c>
      <c r="N117" s="5">
        <v>91.4</v>
      </c>
    </row>
    <row r="118" spans="1:14" x14ac:dyDescent="0.3">
      <c r="A118" s="11" t="str">
        <f t="shared" si="1"/>
        <v>5</v>
      </c>
      <c r="B118" s="12">
        <f>IF(D118=$B$1,,(IF(C118=MAX($C$3:C118),,MAX($C$3:C118))))</f>
        <v>11316509000</v>
      </c>
      <c r="C118" s="3">
        <v>180</v>
      </c>
      <c r="D118" s="4" t="s">
        <v>5</v>
      </c>
      <c r="E118" s="182">
        <v>15000</v>
      </c>
      <c r="F118" s="182">
        <v>15000</v>
      </c>
      <c r="G118" s="182">
        <v>15000</v>
      </c>
      <c r="H118" s="183">
        <v>15000</v>
      </c>
      <c r="I118" s="183">
        <v>0</v>
      </c>
      <c r="J118" s="182">
        <v>15000</v>
      </c>
      <c r="K118" s="183">
        <v>0</v>
      </c>
      <c r="L118" s="183">
        <v>0</v>
      </c>
      <c r="M118" s="183">
        <v>0</v>
      </c>
      <c r="N118" s="5">
        <v>100</v>
      </c>
    </row>
    <row r="119" spans="1:14" x14ac:dyDescent="0.3">
      <c r="A119" s="11" t="str">
        <f t="shared" si="1"/>
        <v>5</v>
      </c>
      <c r="B119" s="12">
        <f>IF(D119=$B$1,,(IF(C119=MAX($C$3:C119),,MAX($C$3:C119))))</f>
        <v>11316509000</v>
      </c>
      <c r="C119" s="3">
        <v>3000</v>
      </c>
      <c r="D119" s="4" t="s">
        <v>17</v>
      </c>
      <c r="E119" s="182">
        <v>141000</v>
      </c>
      <c r="F119" s="182">
        <v>137000</v>
      </c>
      <c r="G119" s="182">
        <v>137000</v>
      </c>
      <c r="H119" s="183">
        <v>87000</v>
      </c>
      <c r="I119" s="183">
        <v>0</v>
      </c>
      <c r="J119" s="182">
        <v>87000</v>
      </c>
      <c r="K119" s="183">
        <v>0</v>
      </c>
      <c r="L119" s="183">
        <v>0</v>
      </c>
      <c r="M119" s="183">
        <v>50000</v>
      </c>
      <c r="N119" s="5">
        <v>63.5</v>
      </c>
    </row>
    <row r="120" spans="1:14" x14ac:dyDescent="0.3">
      <c r="A120" s="11" t="str">
        <f t="shared" si="1"/>
        <v>5</v>
      </c>
      <c r="B120" s="12">
        <f>IF(D120=$B$1,,(IF(C120=MAX($C$3:C120),,MAX($C$3:C120))))</f>
        <v>11316509000</v>
      </c>
      <c r="C120" s="3">
        <v>3191</v>
      </c>
      <c r="D120" s="4" t="s">
        <v>65</v>
      </c>
      <c r="E120" s="182">
        <v>15000</v>
      </c>
      <c r="F120" s="182">
        <v>11000</v>
      </c>
      <c r="G120" s="182">
        <v>11000</v>
      </c>
      <c r="H120" s="183">
        <v>11000</v>
      </c>
      <c r="I120" s="183">
        <v>0</v>
      </c>
      <c r="J120" s="182">
        <v>11000</v>
      </c>
      <c r="K120" s="183">
        <v>0</v>
      </c>
      <c r="L120" s="183">
        <v>0</v>
      </c>
      <c r="M120" s="183">
        <v>0</v>
      </c>
      <c r="N120" s="5">
        <v>100</v>
      </c>
    </row>
    <row r="121" spans="1:14" ht="21.6" x14ac:dyDescent="0.3">
      <c r="A121" s="11" t="str">
        <f t="shared" si="1"/>
        <v>5</v>
      </c>
      <c r="B121" s="12">
        <f>IF(D121=$B$1,,(IF(C121=MAX($C$3:C121),,MAX($C$3:C121))))</f>
        <v>11316509000</v>
      </c>
      <c r="C121" s="3">
        <v>3242</v>
      </c>
      <c r="D121" s="4" t="s">
        <v>45</v>
      </c>
      <c r="E121" s="182">
        <v>126000</v>
      </c>
      <c r="F121" s="182">
        <v>126000</v>
      </c>
      <c r="G121" s="182">
        <v>126000</v>
      </c>
      <c r="H121" s="183">
        <v>76000</v>
      </c>
      <c r="I121" s="183">
        <v>0</v>
      </c>
      <c r="J121" s="182">
        <v>76000</v>
      </c>
      <c r="K121" s="183">
        <v>0</v>
      </c>
      <c r="L121" s="183">
        <v>0</v>
      </c>
      <c r="M121" s="183">
        <v>50000</v>
      </c>
      <c r="N121" s="5">
        <v>60.32</v>
      </c>
    </row>
    <row r="122" spans="1:14" x14ac:dyDescent="0.3">
      <c r="A122" s="11" t="str">
        <f t="shared" si="1"/>
        <v>5</v>
      </c>
      <c r="B122" s="12">
        <f>IF(D122=$B$1,,(IF(C122=MAX($C$3:C122),,MAX($C$3:C122))))</f>
        <v>11316509000</v>
      </c>
      <c r="C122" s="3">
        <v>4000</v>
      </c>
      <c r="D122" s="4" t="s">
        <v>46</v>
      </c>
      <c r="E122" s="182">
        <v>724370</v>
      </c>
      <c r="F122" s="182">
        <v>412731</v>
      </c>
      <c r="G122" s="182">
        <v>412731</v>
      </c>
      <c r="H122" s="183">
        <v>402476.79999999999</v>
      </c>
      <c r="I122" s="183">
        <v>0</v>
      </c>
      <c r="J122" s="182">
        <v>402476.79999999999</v>
      </c>
      <c r="K122" s="183">
        <v>0</v>
      </c>
      <c r="L122" s="183">
        <v>0</v>
      </c>
      <c r="M122" s="183">
        <v>10254.200000000001</v>
      </c>
      <c r="N122" s="5">
        <v>97.52</v>
      </c>
    </row>
    <row r="123" spans="1:14" ht="21.6" x14ac:dyDescent="0.3">
      <c r="A123" s="11" t="str">
        <f t="shared" si="1"/>
        <v>5</v>
      </c>
      <c r="B123" s="12">
        <f>IF(D123=$B$1,,(IF(C123=MAX($C$3:C123),,MAX($C$3:C123))))</f>
        <v>11316509000</v>
      </c>
      <c r="C123" s="3">
        <v>4060</v>
      </c>
      <c r="D123" s="4" t="s">
        <v>48</v>
      </c>
      <c r="E123" s="182">
        <v>724370</v>
      </c>
      <c r="F123" s="182">
        <v>412731</v>
      </c>
      <c r="G123" s="182">
        <v>412731</v>
      </c>
      <c r="H123" s="183">
        <v>402476.79999999999</v>
      </c>
      <c r="I123" s="183">
        <v>0</v>
      </c>
      <c r="J123" s="182">
        <v>402476.79999999999</v>
      </c>
      <c r="K123" s="183">
        <v>0</v>
      </c>
      <c r="L123" s="183">
        <v>0</v>
      </c>
      <c r="M123" s="183">
        <v>10254.200000000001</v>
      </c>
      <c r="N123" s="5">
        <v>97.52</v>
      </c>
    </row>
    <row r="124" spans="1:14" x14ac:dyDescent="0.3">
      <c r="A124" s="11" t="str">
        <f t="shared" si="1"/>
        <v>5</v>
      </c>
      <c r="B124" s="12">
        <f>IF(D124=$B$1,,(IF(C124=MAX($C$3:C124),,MAX($C$3:C124))))</f>
        <v>11316509000</v>
      </c>
      <c r="C124" s="3">
        <v>6000</v>
      </c>
      <c r="D124" s="4" t="s">
        <v>66</v>
      </c>
      <c r="E124" s="182">
        <v>701030</v>
      </c>
      <c r="F124" s="182">
        <v>648030</v>
      </c>
      <c r="G124" s="182">
        <v>648030</v>
      </c>
      <c r="H124" s="183">
        <v>611663.06000000006</v>
      </c>
      <c r="I124" s="183">
        <v>0</v>
      </c>
      <c r="J124" s="182">
        <v>611663.06000000006</v>
      </c>
      <c r="K124" s="183">
        <v>0</v>
      </c>
      <c r="L124" s="183">
        <v>0</v>
      </c>
      <c r="M124" s="183">
        <v>36366.94</v>
      </c>
      <c r="N124" s="5">
        <v>94.39</v>
      </c>
    </row>
    <row r="125" spans="1:14" ht="31.8" x14ac:dyDescent="0.3">
      <c r="A125" s="11" t="str">
        <f t="shared" si="1"/>
        <v>5</v>
      </c>
      <c r="B125" s="12">
        <f>IF(D125=$B$1,,(IF(C125=MAX($C$3:C125),,MAX($C$3:C125))))</f>
        <v>11316509000</v>
      </c>
      <c r="C125" s="3">
        <v>6020</v>
      </c>
      <c r="D125" s="4" t="s">
        <v>395</v>
      </c>
      <c r="E125" s="182">
        <v>285000</v>
      </c>
      <c r="F125" s="182">
        <v>455000</v>
      </c>
      <c r="G125" s="182">
        <v>455000</v>
      </c>
      <c r="H125" s="183">
        <v>455000</v>
      </c>
      <c r="I125" s="183">
        <v>0</v>
      </c>
      <c r="J125" s="182">
        <v>455000</v>
      </c>
      <c r="K125" s="183">
        <v>0</v>
      </c>
      <c r="L125" s="183">
        <v>0</v>
      </c>
      <c r="M125" s="183">
        <v>0</v>
      </c>
      <c r="N125" s="5">
        <v>100</v>
      </c>
    </row>
    <row r="126" spans="1:14" x14ac:dyDescent="0.3">
      <c r="A126" s="11" t="str">
        <f t="shared" si="1"/>
        <v>5</v>
      </c>
      <c r="B126" s="12">
        <f>IF(D126=$B$1,,(IF(C126=MAX($C$3:C126),,MAX($C$3:C126))))</f>
        <v>11316509000</v>
      </c>
      <c r="C126" s="3">
        <v>6030</v>
      </c>
      <c r="D126" s="4" t="s">
        <v>67</v>
      </c>
      <c r="E126" s="182">
        <v>416030</v>
      </c>
      <c r="F126" s="182">
        <v>193030</v>
      </c>
      <c r="G126" s="182">
        <v>193030</v>
      </c>
      <c r="H126" s="183">
        <v>156663.06</v>
      </c>
      <c r="I126" s="183">
        <v>0</v>
      </c>
      <c r="J126" s="182">
        <v>156663.06</v>
      </c>
      <c r="K126" s="183">
        <v>0</v>
      </c>
      <c r="L126" s="183">
        <v>0</v>
      </c>
      <c r="M126" s="183">
        <v>36366.94</v>
      </c>
      <c r="N126" s="5">
        <v>81.16</v>
      </c>
    </row>
    <row r="127" spans="1:14" x14ac:dyDescent="0.3">
      <c r="A127" s="11" t="str">
        <f t="shared" si="1"/>
        <v>5</v>
      </c>
      <c r="B127" s="12">
        <f>IF(D127=$B$1,,(IF(C127=MAX($C$3:C127),,MAX($C$3:C127))))</f>
        <v>11316509000</v>
      </c>
      <c r="C127" s="3">
        <v>7000</v>
      </c>
      <c r="D127" s="4" t="s">
        <v>55</v>
      </c>
      <c r="E127" s="182">
        <v>40650</v>
      </c>
      <c r="F127" s="182">
        <v>143980</v>
      </c>
      <c r="G127" s="182">
        <v>143980</v>
      </c>
      <c r="H127" s="183">
        <v>143980</v>
      </c>
      <c r="I127" s="183">
        <v>0</v>
      </c>
      <c r="J127" s="182">
        <v>143980</v>
      </c>
      <c r="K127" s="183">
        <v>0</v>
      </c>
      <c r="L127" s="183">
        <v>0</v>
      </c>
      <c r="M127" s="183">
        <v>0</v>
      </c>
      <c r="N127" s="5">
        <v>100</v>
      </c>
    </row>
    <row r="128" spans="1:14" ht="21.6" x14ac:dyDescent="0.3">
      <c r="A128" s="11" t="str">
        <f t="shared" si="1"/>
        <v>5</v>
      </c>
      <c r="B128" s="12">
        <f>IF(D128=$B$1,,(IF(C128=MAX($C$3:C128),,MAX($C$3:C128))))</f>
        <v>11316509000</v>
      </c>
      <c r="C128" s="3">
        <v>7461</v>
      </c>
      <c r="D128" s="4" t="s">
        <v>71</v>
      </c>
      <c r="E128" s="182">
        <v>40650</v>
      </c>
      <c r="F128" s="182">
        <v>143980</v>
      </c>
      <c r="G128" s="182">
        <v>143980</v>
      </c>
      <c r="H128" s="183">
        <v>143980</v>
      </c>
      <c r="I128" s="183">
        <v>0</v>
      </c>
      <c r="J128" s="182">
        <v>143980</v>
      </c>
      <c r="K128" s="183">
        <v>0</v>
      </c>
      <c r="L128" s="183">
        <v>0</v>
      </c>
      <c r="M128" s="183">
        <v>0</v>
      </c>
      <c r="N128" s="5">
        <v>100</v>
      </c>
    </row>
    <row r="129" spans="1:14" x14ac:dyDescent="0.3">
      <c r="A129" s="11" t="str">
        <f t="shared" si="1"/>
        <v>5</v>
      </c>
      <c r="B129" s="12">
        <f>IF(D129=$B$1,,(IF(C129=MAX($C$3:C129),,MAX($C$3:C129))))</f>
        <v>11316509000</v>
      </c>
      <c r="C129" s="3">
        <v>8000</v>
      </c>
      <c r="D129" s="4" t="s">
        <v>57</v>
      </c>
      <c r="E129" s="182">
        <v>10000</v>
      </c>
      <c r="F129" s="182">
        <v>0</v>
      </c>
      <c r="G129" s="182">
        <v>0</v>
      </c>
      <c r="H129" s="183">
        <v>0</v>
      </c>
      <c r="I129" s="183">
        <v>0</v>
      </c>
      <c r="J129" s="182">
        <v>0</v>
      </c>
      <c r="K129" s="183">
        <v>0</v>
      </c>
      <c r="L129" s="183">
        <v>0</v>
      </c>
      <c r="M129" s="183">
        <v>0</v>
      </c>
      <c r="N129" s="5">
        <v>0</v>
      </c>
    </row>
    <row r="130" spans="1:14" x14ac:dyDescent="0.3">
      <c r="A130" s="11" t="str">
        <f t="shared" si="1"/>
        <v>5</v>
      </c>
      <c r="B130" s="12">
        <f>IF(D130=$B$1,,(IF(C130=MAX($C$3:C130),,MAX($C$3:C130))))</f>
        <v>11316509000</v>
      </c>
      <c r="C130" s="3">
        <v>8700</v>
      </c>
      <c r="D130" s="4" t="s">
        <v>59</v>
      </c>
      <c r="E130" s="182">
        <v>10000</v>
      </c>
      <c r="F130" s="182">
        <v>0</v>
      </c>
      <c r="G130" s="182">
        <v>0</v>
      </c>
      <c r="H130" s="183">
        <v>0</v>
      </c>
      <c r="I130" s="183">
        <v>0</v>
      </c>
      <c r="J130" s="182">
        <v>0</v>
      </c>
      <c r="K130" s="183">
        <v>0</v>
      </c>
      <c r="L130" s="183">
        <v>0</v>
      </c>
      <c r="M130" s="183">
        <v>0</v>
      </c>
      <c r="N130" s="5">
        <v>0</v>
      </c>
    </row>
    <row r="131" spans="1:14" x14ac:dyDescent="0.3">
      <c r="A131" s="11" t="str">
        <f t="shared" si="1"/>
        <v>5</v>
      </c>
      <c r="B131" s="12">
        <f>IF(D131=$B$1,,(IF(C131=MAX($C$3:C131),,MAX($C$3:C131))))</f>
        <v>11316509000</v>
      </c>
      <c r="C131" s="3">
        <v>9000</v>
      </c>
      <c r="D131" s="4" t="s">
        <v>60</v>
      </c>
      <c r="E131" s="182">
        <v>425000</v>
      </c>
      <c r="F131" s="182">
        <v>518831</v>
      </c>
      <c r="G131" s="182">
        <v>518831</v>
      </c>
      <c r="H131" s="183">
        <v>518831</v>
      </c>
      <c r="I131" s="183">
        <v>0</v>
      </c>
      <c r="J131" s="182">
        <v>518831</v>
      </c>
      <c r="K131" s="183">
        <v>0</v>
      </c>
      <c r="L131" s="183">
        <v>0</v>
      </c>
      <c r="M131" s="183">
        <v>0</v>
      </c>
      <c r="N131" s="5">
        <v>100</v>
      </c>
    </row>
    <row r="132" spans="1:14" x14ac:dyDescent="0.3">
      <c r="A132" s="11" t="str">
        <f t="shared" si="1"/>
        <v>5</v>
      </c>
      <c r="B132" s="12">
        <f>IF(D132=$B$1,,(IF(C132=MAX($C$3:C132),,MAX($C$3:C132))))</f>
        <v>11316509000</v>
      </c>
      <c r="C132" s="3">
        <v>9770</v>
      </c>
      <c r="D132" s="4" t="s">
        <v>68</v>
      </c>
      <c r="E132" s="182">
        <v>425000</v>
      </c>
      <c r="F132" s="182">
        <v>478831</v>
      </c>
      <c r="G132" s="182">
        <v>478831</v>
      </c>
      <c r="H132" s="183">
        <v>478831</v>
      </c>
      <c r="I132" s="183">
        <v>0</v>
      </c>
      <c r="J132" s="182">
        <v>478831</v>
      </c>
      <c r="K132" s="183">
        <v>0</v>
      </c>
      <c r="L132" s="183">
        <v>0</v>
      </c>
      <c r="M132" s="183">
        <v>0</v>
      </c>
      <c r="N132" s="5">
        <v>100</v>
      </c>
    </row>
    <row r="133" spans="1:14" ht="21.6" x14ac:dyDescent="0.3">
      <c r="A133" s="11" t="str">
        <f t="shared" ref="A133:A196" si="2">IF(B133=0,LEFT(RIGHT(C133,6),1),LEFT(RIGHT(B133,6),1))</f>
        <v>5</v>
      </c>
      <c r="B133" s="12">
        <f>IF(D133=$B$1,,(IF(C133=MAX($C$3:C133),,MAX($C$3:C133))))</f>
        <v>11316509000</v>
      </c>
      <c r="C133" s="3">
        <v>9800</v>
      </c>
      <c r="D133" s="4" t="s">
        <v>62</v>
      </c>
      <c r="E133" s="182">
        <v>0</v>
      </c>
      <c r="F133" s="182">
        <v>40000</v>
      </c>
      <c r="G133" s="182">
        <v>40000</v>
      </c>
      <c r="H133" s="183">
        <v>40000</v>
      </c>
      <c r="I133" s="183">
        <v>0</v>
      </c>
      <c r="J133" s="182">
        <v>40000</v>
      </c>
      <c r="K133" s="183">
        <v>0</v>
      </c>
      <c r="L133" s="183">
        <v>0</v>
      </c>
      <c r="M133" s="183">
        <v>0</v>
      </c>
      <c r="N133" s="5">
        <v>100</v>
      </c>
    </row>
    <row r="134" spans="1:14" x14ac:dyDescent="0.3">
      <c r="A134" s="11" t="str">
        <f t="shared" si="2"/>
        <v>5</v>
      </c>
      <c r="B134" s="12">
        <f>IF(D134=$B$1,,(IF(C134=MAX($C$3:C134),,MAX($C$3:C134))))</f>
        <v>0</v>
      </c>
      <c r="C134" s="3">
        <v>11316510000</v>
      </c>
      <c r="D134" s="4" t="s">
        <v>75</v>
      </c>
      <c r="E134" s="182">
        <v>2934536</v>
      </c>
      <c r="F134" s="182">
        <v>3125600</v>
      </c>
      <c r="G134" s="182">
        <v>3125600</v>
      </c>
      <c r="H134" s="183">
        <v>2705019.44</v>
      </c>
      <c r="I134" s="183">
        <v>0</v>
      </c>
      <c r="J134" s="182">
        <v>2705019.44</v>
      </c>
      <c r="K134" s="183">
        <v>0</v>
      </c>
      <c r="L134" s="183">
        <v>0</v>
      </c>
      <c r="M134" s="183">
        <v>420580.56</v>
      </c>
      <c r="N134" s="5">
        <v>86.54</v>
      </c>
    </row>
    <row r="135" spans="1:14" x14ac:dyDescent="0.3">
      <c r="A135" s="11" t="str">
        <f t="shared" si="2"/>
        <v>5</v>
      </c>
      <c r="B135" s="12">
        <f>IF(D135=$B$1,,(IF(C135=MAX($C$3:C135),,MAX($C$3:C135))))</f>
        <v>11316510000</v>
      </c>
      <c r="C135" s="3">
        <v>100</v>
      </c>
      <c r="D135" s="4" t="s">
        <v>3</v>
      </c>
      <c r="E135" s="182">
        <v>1249360</v>
      </c>
      <c r="F135" s="182">
        <v>1324360</v>
      </c>
      <c r="G135" s="182">
        <v>1324360</v>
      </c>
      <c r="H135" s="183">
        <v>1250504.44</v>
      </c>
      <c r="I135" s="183">
        <v>0</v>
      </c>
      <c r="J135" s="182">
        <v>1250504.44</v>
      </c>
      <c r="K135" s="183">
        <v>0</v>
      </c>
      <c r="L135" s="183">
        <v>0</v>
      </c>
      <c r="M135" s="183">
        <v>73855.56</v>
      </c>
      <c r="N135" s="5">
        <v>94.42</v>
      </c>
    </row>
    <row r="136" spans="1:14" ht="42" x14ac:dyDescent="0.3">
      <c r="A136" s="11" t="str">
        <f t="shared" si="2"/>
        <v>5</v>
      </c>
      <c r="B136" s="12">
        <f>IF(D136=$B$1,,(IF(C136=MAX($C$3:C136),,MAX($C$3:C136))))</f>
        <v>11316510000</v>
      </c>
      <c r="C136" s="3">
        <v>150</v>
      </c>
      <c r="D136" s="4" t="s">
        <v>4</v>
      </c>
      <c r="E136" s="182">
        <v>1179360</v>
      </c>
      <c r="F136" s="182">
        <v>1234360</v>
      </c>
      <c r="G136" s="182">
        <v>1234360</v>
      </c>
      <c r="H136" s="183">
        <v>1206199.82</v>
      </c>
      <c r="I136" s="183">
        <v>0</v>
      </c>
      <c r="J136" s="182">
        <v>1206199.82</v>
      </c>
      <c r="K136" s="183">
        <v>0</v>
      </c>
      <c r="L136" s="183">
        <v>0</v>
      </c>
      <c r="M136" s="183">
        <v>28160.18</v>
      </c>
      <c r="N136" s="5">
        <v>97.72</v>
      </c>
    </row>
    <row r="137" spans="1:14" x14ac:dyDescent="0.3">
      <c r="A137" s="11" t="str">
        <f t="shared" si="2"/>
        <v>5</v>
      </c>
      <c r="B137" s="12">
        <f>IF(D137=$B$1,,(IF(C137=MAX($C$3:C137),,MAX($C$3:C137))))</f>
        <v>11316510000</v>
      </c>
      <c r="C137" s="3">
        <v>180</v>
      </c>
      <c r="D137" s="4" t="s">
        <v>5</v>
      </c>
      <c r="E137" s="182">
        <v>70000</v>
      </c>
      <c r="F137" s="182">
        <v>90000</v>
      </c>
      <c r="G137" s="182">
        <v>90000</v>
      </c>
      <c r="H137" s="183">
        <v>44304.62</v>
      </c>
      <c r="I137" s="183">
        <v>0</v>
      </c>
      <c r="J137" s="182">
        <v>44304.62</v>
      </c>
      <c r="K137" s="183">
        <v>0</v>
      </c>
      <c r="L137" s="183">
        <v>0</v>
      </c>
      <c r="M137" s="183">
        <v>45695.38</v>
      </c>
      <c r="N137" s="5">
        <v>49.23</v>
      </c>
    </row>
    <row r="138" spans="1:14" x14ac:dyDescent="0.3">
      <c r="A138" s="11" t="str">
        <f t="shared" si="2"/>
        <v>5</v>
      </c>
      <c r="B138" s="12">
        <f>IF(D138=$B$1,,(IF(C138=MAX($C$3:C138),,MAX($C$3:C138))))</f>
        <v>11316510000</v>
      </c>
      <c r="C138" s="3">
        <v>1000</v>
      </c>
      <c r="D138" s="4" t="s">
        <v>6</v>
      </c>
      <c r="E138" s="182">
        <v>1036996</v>
      </c>
      <c r="F138" s="182">
        <v>1062060</v>
      </c>
      <c r="G138" s="182">
        <v>1062060</v>
      </c>
      <c r="H138" s="183">
        <v>898601.16</v>
      </c>
      <c r="I138" s="183">
        <v>0</v>
      </c>
      <c r="J138" s="182">
        <v>898601.16</v>
      </c>
      <c r="K138" s="183">
        <v>0</v>
      </c>
      <c r="L138" s="183">
        <v>0</v>
      </c>
      <c r="M138" s="183">
        <v>163458.84</v>
      </c>
      <c r="N138" s="5">
        <v>84.61</v>
      </c>
    </row>
    <row r="139" spans="1:14" x14ac:dyDescent="0.3">
      <c r="A139" s="11" t="str">
        <f t="shared" si="2"/>
        <v>5</v>
      </c>
      <c r="B139" s="12">
        <f>IF(D139=$B$1,,(IF(C139=MAX($C$3:C139),,MAX($C$3:C139))))</f>
        <v>11316510000</v>
      </c>
      <c r="C139" s="3">
        <v>1010</v>
      </c>
      <c r="D139" s="4" t="s">
        <v>64</v>
      </c>
      <c r="E139" s="182">
        <v>1036996</v>
      </c>
      <c r="F139" s="182">
        <v>1062060</v>
      </c>
      <c r="G139" s="182">
        <v>1062060</v>
      </c>
      <c r="H139" s="183">
        <v>898601.16</v>
      </c>
      <c r="I139" s="183">
        <v>0</v>
      </c>
      <c r="J139" s="182">
        <v>898601.16</v>
      </c>
      <c r="K139" s="183">
        <v>0</v>
      </c>
      <c r="L139" s="183">
        <v>0</v>
      </c>
      <c r="M139" s="183">
        <v>163458.84</v>
      </c>
      <c r="N139" s="5">
        <v>84.61</v>
      </c>
    </row>
    <row r="140" spans="1:14" x14ac:dyDescent="0.3">
      <c r="A140" s="11" t="str">
        <f t="shared" si="2"/>
        <v>5</v>
      </c>
      <c r="B140" s="12">
        <f>IF(D140=$B$1,,(IF(C140=MAX($C$3:C140),,MAX($C$3:C140))))</f>
        <v>11316510000</v>
      </c>
      <c r="C140" s="3">
        <v>3000</v>
      </c>
      <c r="D140" s="4" t="s">
        <v>17</v>
      </c>
      <c r="E140" s="182">
        <v>71000</v>
      </c>
      <c r="F140" s="182">
        <v>71000</v>
      </c>
      <c r="G140" s="182">
        <v>71000</v>
      </c>
      <c r="H140" s="183">
        <v>35500</v>
      </c>
      <c r="I140" s="183">
        <v>0</v>
      </c>
      <c r="J140" s="182">
        <v>35500</v>
      </c>
      <c r="K140" s="183">
        <v>0</v>
      </c>
      <c r="L140" s="183">
        <v>0</v>
      </c>
      <c r="M140" s="183">
        <v>35500</v>
      </c>
      <c r="N140" s="5">
        <v>50</v>
      </c>
    </row>
    <row r="141" spans="1:14" x14ac:dyDescent="0.3">
      <c r="A141" s="11" t="str">
        <f t="shared" si="2"/>
        <v>5</v>
      </c>
      <c r="B141" s="12">
        <f>IF(D141=$B$1,,(IF(C141=MAX($C$3:C141),,MAX($C$3:C141))))</f>
        <v>11316510000</v>
      </c>
      <c r="C141" s="3">
        <v>3191</v>
      </c>
      <c r="D141" s="4" t="s">
        <v>65</v>
      </c>
      <c r="E141" s="182">
        <v>1000</v>
      </c>
      <c r="F141" s="182">
        <v>1000</v>
      </c>
      <c r="G141" s="182">
        <v>1000</v>
      </c>
      <c r="H141" s="183">
        <v>500</v>
      </c>
      <c r="I141" s="183">
        <v>0</v>
      </c>
      <c r="J141" s="182">
        <v>500</v>
      </c>
      <c r="K141" s="183">
        <v>0</v>
      </c>
      <c r="L141" s="183">
        <v>0</v>
      </c>
      <c r="M141" s="183">
        <v>500</v>
      </c>
      <c r="N141" s="5">
        <v>50</v>
      </c>
    </row>
    <row r="142" spans="1:14" ht="21.6" x14ac:dyDescent="0.3">
      <c r="A142" s="11" t="str">
        <f t="shared" si="2"/>
        <v>5</v>
      </c>
      <c r="B142" s="12">
        <f>IF(D142=$B$1,,(IF(C142=MAX($C$3:C142),,MAX($C$3:C142))))</f>
        <v>11316510000</v>
      </c>
      <c r="C142" s="3">
        <v>3242</v>
      </c>
      <c r="D142" s="4" t="s">
        <v>45</v>
      </c>
      <c r="E142" s="182">
        <v>70000</v>
      </c>
      <c r="F142" s="182">
        <v>70000</v>
      </c>
      <c r="G142" s="182">
        <v>70000</v>
      </c>
      <c r="H142" s="183">
        <v>35000</v>
      </c>
      <c r="I142" s="183">
        <v>0</v>
      </c>
      <c r="J142" s="182">
        <v>35000</v>
      </c>
      <c r="K142" s="183">
        <v>0</v>
      </c>
      <c r="L142" s="183">
        <v>0</v>
      </c>
      <c r="M142" s="183">
        <v>35000</v>
      </c>
      <c r="N142" s="5">
        <v>50</v>
      </c>
    </row>
    <row r="143" spans="1:14" x14ac:dyDescent="0.3">
      <c r="A143" s="11" t="str">
        <f t="shared" si="2"/>
        <v>5</v>
      </c>
      <c r="B143" s="12">
        <f>IF(D143=$B$1,,(IF(C143=MAX($C$3:C143),,MAX($C$3:C143))))</f>
        <v>11316510000</v>
      </c>
      <c r="C143" s="3">
        <v>4000</v>
      </c>
      <c r="D143" s="4" t="s">
        <v>46</v>
      </c>
      <c r="E143" s="182">
        <v>402180</v>
      </c>
      <c r="F143" s="182">
        <v>412180</v>
      </c>
      <c r="G143" s="182">
        <v>412180</v>
      </c>
      <c r="H143" s="183">
        <v>324757.71999999997</v>
      </c>
      <c r="I143" s="183">
        <v>0</v>
      </c>
      <c r="J143" s="182">
        <v>324757.71999999997</v>
      </c>
      <c r="K143" s="183">
        <v>0</v>
      </c>
      <c r="L143" s="183">
        <v>0</v>
      </c>
      <c r="M143" s="183">
        <v>87422.28</v>
      </c>
      <c r="N143" s="5">
        <v>78.790000000000006</v>
      </c>
    </row>
    <row r="144" spans="1:14" ht="21.6" x14ac:dyDescent="0.3">
      <c r="A144" s="11" t="str">
        <f t="shared" si="2"/>
        <v>5</v>
      </c>
      <c r="B144" s="12">
        <f>IF(D144=$B$1,,(IF(C144=MAX($C$3:C144),,MAX($C$3:C144))))</f>
        <v>11316510000</v>
      </c>
      <c r="C144" s="3">
        <v>4060</v>
      </c>
      <c r="D144" s="4" t="s">
        <v>48</v>
      </c>
      <c r="E144" s="182">
        <v>402180</v>
      </c>
      <c r="F144" s="182">
        <v>412180</v>
      </c>
      <c r="G144" s="182">
        <v>412180</v>
      </c>
      <c r="H144" s="183">
        <v>324757.71999999997</v>
      </c>
      <c r="I144" s="183">
        <v>0</v>
      </c>
      <c r="J144" s="182">
        <v>324757.71999999997</v>
      </c>
      <c r="K144" s="183">
        <v>0</v>
      </c>
      <c r="L144" s="183">
        <v>0</v>
      </c>
      <c r="M144" s="183">
        <v>87422.28</v>
      </c>
      <c r="N144" s="5">
        <v>78.790000000000006</v>
      </c>
    </row>
    <row r="145" spans="1:14" x14ac:dyDescent="0.3">
      <c r="A145" s="11" t="str">
        <f t="shared" si="2"/>
        <v>5</v>
      </c>
      <c r="B145" s="12">
        <f>IF(D145=$B$1,,(IF(C145=MAX($C$3:C145),,MAX($C$3:C145))))</f>
        <v>11316510000</v>
      </c>
      <c r="C145" s="3">
        <v>6000</v>
      </c>
      <c r="D145" s="4" t="s">
        <v>66</v>
      </c>
      <c r="E145" s="182">
        <v>155000</v>
      </c>
      <c r="F145" s="182">
        <v>231000</v>
      </c>
      <c r="G145" s="182">
        <v>231000</v>
      </c>
      <c r="H145" s="183">
        <v>183351.12</v>
      </c>
      <c r="I145" s="183">
        <v>0</v>
      </c>
      <c r="J145" s="182">
        <v>183351.12</v>
      </c>
      <c r="K145" s="183">
        <v>0</v>
      </c>
      <c r="L145" s="183">
        <v>0</v>
      </c>
      <c r="M145" s="183">
        <v>47648.88</v>
      </c>
      <c r="N145" s="5">
        <v>79.37</v>
      </c>
    </row>
    <row r="146" spans="1:14" ht="31.8" x14ac:dyDescent="0.3">
      <c r="A146" s="11" t="str">
        <f t="shared" si="2"/>
        <v>5</v>
      </c>
      <c r="B146" s="12">
        <f>IF(D146=$B$1,,(IF(C146=MAX($C$3:C146),,MAX($C$3:C146))))</f>
        <v>11316510000</v>
      </c>
      <c r="C146" s="3">
        <v>6020</v>
      </c>
      <c r="D146" s="4" t="s">
        <v>395</v>
      </c>
      <c r="E146" s="182">
        <v>80000</v>
      </c>
      <c r="F146" s="182">
        <v>136000</v>
      </c>
      <c r="G146" s="182">
        <v>136000</v>
      </c>
      <c r="H146" s="183">
        <v>100000</v>
      </c>
      <c r="I146" s="183">
        <v>0</v>
      </c>
      <c r="J146" s="182">
        <v>100000</v>
      </c>
      <c r="K146" s="183">
        <v>0</v>
      </c>
      <c r="L146" s="183">
        <v>0</v>
      </c>
      <c r="M146" s="183">
        <v>36000</v>
      </c>
      <c r="N146" s="5">
        <v>73.53</v>
      </c>
    </row>
    <row r="147" spans="1:14" x14ac:dyDescent="0.3">
      <c r="A147" s="11" t="str">
        <f t="shared" si="2"/>
        <v>5</v>
      </c>
      <c r="B147" s="12">
        <f>IF(D147=$B$1,,(IF(C147=MAX($C$3:C147),,MAX($C$3:C147))))</f>
        <v>11316510000</v>
      </c>
      <c r="C147" s="3">
        <v>6030</v>
      </c>
      <c r="D147" s="4" t="s">
        <v>67</v>
      </c>
      <c r="E147" s="182">
        <v>75000</v>
      </c>
      <c r="F147" s="182">
        <v>95000</v>
      </c>
      <c r="G147" s="182">
        <v>95000</v>
      </c>
      <c r="H147" s="183">
        <v>83351.12</v>
      </c>
      <c r="I147" s="183">
        <v>0</v>
      </c>
      <c r="J147" s="182">
        <v>83351.12</v>
      </c>
      <c r="K147" s="183">
        <v>0</v>
      </c>
      <c r="L147" s="183">
        <v>0</v>
      </c>
      <c r="M147" s="183">
        <v>11648.88</v>
      </c>
      <c r="N147" s="5">
        <v>87.74</v>
      </c>
    </row>
    <row r="148" spans="1:14" x14ac:dyDescent="0.3">
      <c r="A148" s="11" t="str">
        <f t="shared" si="2"/>
        <v>5</v>
      </c>
      <c r="B148" s="12">
        <f>IF(D148=$B$1,,(IF(C148=MAX($C$3:C148),,MAX($C$3:C148))))</f>
        <v>11316510000</v>
      </c>
      <c r="C148" s="3">
        <v>9000</v>
      </c>
      <c r="D148" s="4" t="s">
        <v>60</v>
      </c>
      <c r="E148" s="182">
        <v>20000</v>
      </c>
      <c r="F148" s="182">
        <v>25000</v>
      </c>
      <c r="G148" s="182">
        <v>25000</v>
      </c>
      <c r="H148" s="183">
        <v>12305</v>
      </c>
      <c r="I148" s="183">
        <v>0</v>
      </c>
      <c r="J148" s="182">
        <v>12305</v>
      </c>
      <c r="K148" s="183">
        <v>0</v>
      </c>
      <c r="L148" s="183">
        <v>0</v>
      </c>
      <c r="M148" s="183">
        <v>12695</v>
      </c>
      <c r="N148" s="5">
        <v>49.22</v>
      </c>
    </row>
    <row r="149" spans="1:14" x14ac:dyDescent="0.3">
      <c r="A149" s="11" t="str">
        <f t="shared" si="2"/>
        <v>5</v>
      </c>
      <c r="B149" s="12">
        <f>IF(D149=$B$1,,(IF(C149=MAX($C$3:C149),,MAX($C$3:C149))))</f>
        <v>11316510000</v>
      </c>
      <c r="C149" s="3">
        <v>9770</v>
      </c>
      <c r="D149" s="4" t="s">
        <v>68</v>
      </c>
      <c r="E149" s="182">
        <v>20000</v>
      </c>
      <c r="F149" s="182">
        <v>25000</v>
      </c>
      <c r="G149" s="182">
        <v>25000</v>
      </c>
      <c r="H149" s="183">
        <v>12305</v>
      </c>
      <c r="I149" s="183">
        <v>0</v>
      </c>
      <c r="J149" s="182">
        <v>12305</v>
      </c>
      <c r="K149" s="183">
        <v>0</v>
      </c>
      <c r="L149" s="183">
        <v>0</v>
      </c>
      <c r="M149" s="183">
        <v>12695</v>
      </c>
      <c r="N149" s="5">
        <v>49.22</v>
      </c>
    </row>
    <row r="150" spans="1:14" x14ac:dyDescent="0.3">
      <c r="A150" s="11" t="str">
        <f t="shared" si="2"/>
        <v>5</v>
      </c>
      <c r="B150" s="12">
        <f>IF(D150=$B$1,,(IF(C150=MAX($C$3:C150),,MAX($C$3:C150))))</f>
        <v>0</v>
      </c>
      <c r="C150" s="3">
        <v>11316512000</v>
      </c>
      <c r="D150" s="4" t="s">
        <v>78</v>
      </c>
      <c r="E150" s="182">
        <v>1695300</v>
      </c>
      <c r="F150" s="182">
        <v>2061420</v>
      </c>
      <c r="G150" s="182">
        <v>2061420</v>
      </c>
      <c r="H150" s="183">
        <v>1729262.35</v>
      </c>
      <c r="I150" s="183">
        <v>0</v>
      </c>
      <c r="J150" s="182">
        <v>1729262.35</v>
      </c>
      <c r="K150" s="183">
        <v>0</v>
      </c>
      <c r="L150" s="183">
        <v>0</v>
      </c>
      <c r="M150" s="183">
        <v>332157.65000000002</v>
      </c>
      <c r="N150" s="5">
        <v>83.89</v>
      </c>
    </row>
    <row r="151" spans="1:14" x14ac:dyDescent="0.3">
      <c r="A151" s="11" t="str">
        <f t="shared" si="2"/>
        <v>5</v>
      </c>
      <c r="B151" s="12">
        <f>IF(D151=$B$1,,(IF(C151=MAX($C$3:C151),,MAX($C$3:C151))))</f>
        <v>11316512000</v>
      </c>
      <c r="C151" s="3">
        <v>100</v>
      </c>
      <c r="D151" s="4" t="s">
        <v>3</v>
      </c>
      <c r="E151" s="182">
        <v>1329290</v>
      </c>
      <c r="F151" s="182">
        <v>1349290</v>
      </c>
      <c r="G151" s="182">
        <v>1349290</v>
      </c>
      <c r="H151" s="183">
        <v>1139514.03</v>
      </c>
      <c r="I151" s="183">
        <v>0</v>
      </c>
      <c r="J151" s="182">
        <v>1139514.03</v>
      </c>
      <c r="K151" s="183">
        <v>0</v>
      </c>
      <c r="L151" s="183">
        <v>0</v>
      </c>
      <c r="M151" s="183">
        <v>209775.97</v>
      </c>
      <c r="N151" s="5">
        <v>84.45</v>
      </c>
    </row>
    <row r="152" spans="1:14" ht="42" x14ac:dyDescent="0.3">
      <c r="A152" s="11" t="str">
        <f t="shared" si="2"/>
        <v>5</v>
      </c>
      <c r="B152" s="12">
        <f>IF(D152=$B$1,,(IF(C152=MAX($C$3:C152),,MAX($C$3:C152))))</f>
        <v>11316512000</v>
      </c>
      <c r="C152" s="3">
        <v>150</v>
      </c>
      <c r="D152" s="4" t="s">
        <v>4</v>
      </c>
      <c r="E152" s="182">
        <v>1329290</v>
      </c>
      <c r="F152" s="182">
        <v>1349290</v>
      </c>
      <c r="G152" s="182">
        <v>1349290</v>
      </c>
      <c r="H152" s="183">
        <v>1139514.03</v>
      </c>
      <c r="I152" s="183">
        <v>0</v>
      </c>
      <c r="J152" s="182">
        <v>1139514.03</v>
      </c>
      <c r="K152" s="183">
        <v>0</v>
      </c>
      <c r="L152" s="183">
        <v>0</v>
      </c>
      <c r="M152" s="183">
        <v>209775.97</v>
      </c>
      <c r="N152" s="5">
        <v>84.45</v>
      </c>
    </row>
    <row r="153" spans="1:14" x14ac:dyDescent="0.3">
      <c r="A153" s="11" t="str">
        <f t="shared" si="2"/>
        <v>5</v>
      </c>
      <c r="B153" s="12">
        <f>IF(D153=$B$1,,(IF(C153=MAX($C$3:C153),,MAX($C$3:C153))))</f>
        <v>11316512000</v>
      </c>
      <c r="C153" s="3">
        <v>3000</v>
      </c>
      <c r="D153" s="4" t="s">
        <v>17</v>
      </c>
      <c r="E153" s="182">
        <v>16040</v>
      </c>
      <c r="F153" s="182">
        <v>16040</v>
      </c>
      <c r="G153" s="182">
        <v>16040</v>
      </c>
      <c r="H153" s="183">
        <v>4797.3900000000003</v>
      </c>
      <c r="I153" s="183">
        <v>0</v>
      </c>
      <c r="J153" s="182">
        <v>4797.3900000000003</v>
      </c>
      <c r="K153" s="183">
        <v>0</v>
      </c>
      <c r="L153" s="183">
        <v>0</v>
      </c>
      <c r="M153" s="183">
        <v>11242.61</v>
      </c>
      <c r="N153" s="5">
        <v>29.91</v>
      </c>
    </row>
    <row r="154" spans="1:14" x14ac:dyDescent="0.3">
      <c r="A154" s="11" t="str">
        <f t="shared" si="2"/>
        <v>5</v>
      </c>
      <c r="B154" s="12">
        <f>IF(D154=$B$1,,(IF(C154=MAX($C$3:C154),,MAX($C$3:C154))))</f>
        <v>11316512000</v>
      </c>
      <c r="C154" s="3">
        <v>3191</v>
      </c>
      <c r="D154" s="4" t="s">
        <v>65</v>
      </c>
      <c r="E154" s="182">
        <v>500</v>
      </c>
      <c r="F154" s="182">
        <v>500</v>
      </c>
      <c r="G154" s="182">
        <v>500</v>
      </c>
      <c r="H154" s="183">
        <v>500</v>
      </c>
      <c r="I154" s="183">
        <v>0</v>
      </c>
      <c r="J154" s="182">
        <v>500</v>
      </c>
      <c r="K154" s="183">
        <v>0</v>
      </c>
      <c r="L154" s="183">
        <v>0</v>
      </c>
      <c r="M154" s="183">
        <v>0</v>
      </c>
      <c r="N154" s="5">
        <v>100</v>
      </c>
    </row>
    <row r="155" spans="1:14" x14ac:dyDescent="0.3">
      <c r="A155" s="11" t="str">
        <f t="shared" si="2"/>
        <v>5</v>
      </c>
      <c r="B155" s="12">
        <f>IF(D155=$B$1,,(IF(C155=MAX($C$3:C155),,MAX($C$3:C155))))</f>
        <v>11316512000</v>
      </c>
      <c r="C155" s="3">
        <v>3210</v>
      </c>
      <c r="D155" s="4" t="s">
        <v>76</v>
      </c>
      <c r="E155" s="182">
        <v>11540</v>
      </c>
      <c r="F155" s="182">
        <v>11540</v>
      </c>
      <c r="G155" s="182">
        <v>11540</v>
      </c>
      <c r="H155" s="183">
        <v>4297.3900000000003</v>
      </c>
      <c r="I155" s="183">
        <v>0</v>
      </c>
      <c r="J155" s="182">
        <v>4297.3900000000003</v>
      </c>
      <c r="K155" s="183">
        <v>0</v>
      </c>
      <c r="L155" s="183">
        <v>0</v>
      </c>
      <c r="M155" s="183">
        <v>7242.61</v>
      </c>
      <c r="N155" s="5">
        <v>37.24</v>
      </c>
    </row>
    <row r="156" spans="1:14" ht="21.6" x14ac:dyDescent="0.3">
      <c r="A156" s="11" t="str">
        <f t="shared" si="2"/>
        <v>5</v>
      </c>
      <c r="B156" s="12">
        <f>IF(D156=$B$1,,(IF(C156=MAX($C$3:C156),,MAX($C$3:C156))))</f>
        <v>11316512000</v>
      </c>
      <c r="C156" s="3">
        <v>3242</v>
      </c>
      <c r="D156" s="4" t="s">
        <v>45</v>
      </c>
      <c r="E156" s="182">
        <v>4000</v>
      </c>
      <c r="F156" s="182">
        <v>4000</v>
      </c>
      <c r="G156" s="182">
        <v>4000</v>
      </c>
      <c r="H156" s="183">
        <v>0</v>
      </c>
      <c r="I156" s="183">
        <v>0</v>
      </c>
      <c r="J156" s="182">
        <v>0</v>
      </c>
      <c r="K156" s="183">
        <v>0</v>
      </c>
      <c r="L156" s="183">
        <v>0</v>
      </c>
      <c r="M156" s="183">
        <v>4000</v>
      </c>
      <c r="N156" s="5">
        <v>0</v>
      </c>
    </row>
    <row r="157" spans="1:14" x14ac:dyDescent="0.3">
      <c r="A157" s="11" t="str">
        <f t="shared" si="2"/>
        <v>5</v>
      </c>
      <c r="B157" s="12">
        <f>IF(D157=$B$1,,(IF(C157=MAX($C$3:C157),,MAX($C$3:C157))))</f>
        <v>11316512000</v>
      </c>
      <c r="C157" s="3">
        <v>6000</v>
      </c>
      <c r="D157" s="4" t="s">
        <v>66</v>
      </c>
      <c r="E157" s="182">
        <v>260470</v>
      </c>
      <c r="F157" s="182">
        <v>416970</v>
      </c>
      <c r="G157" s="182">
        <v>416970</v>
      </c>
      <c r="H157" s="183">
        <v>317843.64</v>
      </c>
      <c r="I157" s="183">
        <v>0</v>
      </c>
      <c r="J157" s="182">
        <v>317843.64</v>
      </c>
      <c r="K157" s="183">
        <v>0</v>
      </c>
      <c r="L157" s="183">
        <v>0</v>
      </c>
      <c r="M157" s="183">
        <v>99126.36</v>
      </c>
      <c r="N157" s="5">
        <v>76.23</v>
      </c>
    </row>
    <row r="158" spans="1:14" ht="31.8" x14ac:dyDescent="0.3">
      <c r="A158" s="11" t="str">
        <f t="shared" si="2"/>
        <v>5</v>
      </c>
      <c r="B158" s="12">
        <f>IF(D158=$B$1,,(IF(C158=MAX($C$3:C158),,MAX($C$3:C158))))</f>
        <v>11316512000</v>
      </c>
      <c r="C158" s="3">
        <v>6020</v>
      </c>
      <c r="D158" s="4" t="s">
        <v>395</v>
      </c>
      <c r="E158" s="182">
        <v>70150</v>
      </c>
      <c r="F158" s="182">
        <v>171650</v>
      </c>
      <c r="G158" s="182">
        <v>171650</v>
      </c>
      <c r="H158" s="183">
        <v>159300</v>
      </c>
      <c r="I158" s="183">
        <v>0</v>
      </c>
      <c r="J158" s="182">
        <v>159300</v>
      </c>
      <c r="K158" s="183">
        <v>0</v>
      </c>
      <c r="L158" s="183">
        <v>0</v>
      </c>
      <c r="M158" s="183">
        <v>12350</v>
      </c>
      <c r="N158" s="5">
        <v>92.81</v>
      </c>
    </row>
    <row r="159" spans="1:14" x14ac:dyDescent="0.3">
      <c r="A159" s="11" t="str">
        <f t="shared" si="2"/>
        <v>5</v>
      </c>
      <c r="B159" s="12">
        <f>IF(D159=$B$1,,(IF(C159=MAX($C$3:C159),,MAX($C$3:C159))))</f>
        <v>11316512000</v>
      </c>
      <c r="C159" s="3">
        <v>6030</v>
      </c>
      <c r="D159" s="4" t="s">
        <v>67</v>
      </c>
      <c r="E159" s="182">
        <v>190320</v>
      </c>
      <c r="F159" s="182">
        <v>245320</v>
      </c>
      <c r="G159" s="182">
        <v>245320</v>
      </c>
      <c r="H159" s="183">
        <v>158543.64000000001</v>
      </c>
      <c r="I159" s="183">
        <v>0</v>
      </c>
      <c r="J159" s="182">
        <v>158543.64000000001</v>
      </c>
      <c r="K159" s="183">
        <v>0</v>
      </c>
      <c r="L159" s="183">
        <v>0</v>
      </c>
      <c r="M159" s="183">
        <v>86776.36</v>
      </c>
      <c r="N159" s="5">
        <v>64.63</v>
      </c>
    </row>
    <row r="160" spans="1:14" x14ac:dyDescent="0.3">
      <c r="A160" s="11" t="str">
        <f t="shared" si="2"/>
        <v>5</v>
      </c>
      <c r="B160" s="12">
        <f>IF(D160=$B$1,,(IF(C160=MAX($C$3:C160),,MAX($C$3:C160))))</f>
        <v>11316512000</v>
      </c>
      <c r="C160" s="3">
        <v>9000</v>
      </c>
      <c r="D160" s="4" t="s">
        <v>60</v>
      </c>
      <c r="E160" s="182">
        <v>89500</v>
      </c>
      <c r="F160" s="182">
        <v>279120</v>
      </c>
      <c r="G160" s="182">
        <v>279120</v>
      </c>
      <c r="H160" s="183">
        <v>267107.28999999998</v>
      </c>
      <c r="I160" s="183">
        <v>0</v>
      </c>
      <c r="J160" s="182">
        <v>267107.28999999998</v>
      </c>
      <c r="K160" s="183">
        <v>0</v>
      </c>
      <c r="L160" s="183">
        <v>0</v>
      </c>
      <c r="M160" s="183">
        <v>12012.71</v>
      </c>
      <c r="N160" s="5">
        <v>95.7</v>
      </c>
    </row>
    <row r="161" spans="1:14" x14ac:dyDescent="0.3">
      <c r="A161" s="11" t="str">
        <f t="shared" si="2"/>
        <v>5</v>
      </c>
      <c r="B161" s="12">
        <f>IF(D161=$B$1,,(IF(C161=MAX($C$3:C161),,MAX($C$3:C161))))</f>
        <v>11316512000</v>
      </c>
      <c r="C161" s="3">
        <v>9770</v>
      </c>
      <c r="D161" s="4" t="s">
        <v>68</v>
      </c>
      <c r="E161" s="182">
        <v>89500</v>
      </c>
      <c r="F161" s="182">
        <v>269120</v>
      </c>
      <c r="G161" s="182">
        <v>269120</v>
      </c>
      <c r="H161" s="183">
        <v>257107.29</v>
      </c>
      <c r="I161" s="183">
        <v>0</v>
      </c>
      <c r="J161" s="182">
        <v>257107.29</v>
      </c>
      <c r="K161" s="183">
        <v>0</v>
      </c>
      <c r="L161" s="183">
        <v>0</v>
      </c>
      <c r="M161" s="183">
        <v>12012.71</v>
      </c>
      <c r="N161" s="5">
        <v>95.54</v>
      </c>
    </row>
    <row r="162" spans="1:14" ht="21.6" x14ac:dyDescent="0.3">
      <c r="A162" s="11" t="str">
        <f t="shared" si="2"/>
        <v>5</v>
      </c>
      <c r="B162" s="12">
        <f>IF(D162=$B$1,,(IF(C162=MAX($C$3:C162),,MAX($C$3:C162))))</f>
        <v>11316512000</v>
      </c>
      <c r="C162" s="3">
        <v>9800</v>
      </c>
      <c r="D162" s="4" t="s">
        <v>62</v>
      </c>
      <c r="E162" s="182">
        <v>0</v>
      </c>
      <c r="F162" s="182">
        <v>10000</v>
      </c>
      <c r="G162" s="182">
        <v>10000</v>
      </c>
      <c r="H162" s="183">
        <v>10000</v>
      </c>
      <c r="I162" s="183">
        <v>0</v>
      </c>
      <c r="J162" s="182">
        <v>10000</v>
      </c>
      <c r="K162" s="183">
        <v>0</v>
      </c>
      <c r="L162" s="183">
        <v>0</v>
      </c>
      <c r="M162" s="183">
        <v>0</v>
      </c>
      <c r="N162" s="5">
        <v>100</v>
      </c>
    </row>
    <row r="163" spans="1:14" x14ac:dyDescent="0.3">
      <c r="A163" s="11" t="str">
        <f t="shared" si="2"/>
        <v>5</v>
      </c>
      <c r="B163" s="12">
        <f>IF(D163=$B$1,,(IF(C163=MAX($C$3:C163),,MAX($C$3:C163))))</f>
        <v>0</v>
      </c>
      <c r="C163" s="3">
        <v>11316513000</v>
      </c>
      <c r="D163" s="4" t="s">
        <v>80</v>
      </c>
      <c r="E163" s="182">
        <v>1885800</v>
      </c>
      <c r="F163" s="182">
        <v>2041504</v>
      </c>
      <c r="G163" s="182">
        <v>2041504</v>
      </c>
      <c r="H163" s="183">
        <v>1533226.53</v>
      </c>
      <c r="I163" s="183">
        <v>0</v>
      </c>
      <c r="J163" s="182">
        <v>1533226.53</v>
      </c>
      <c r="K163" s="183">
        <v>0</v>
      </c>
      <c r="L163" s="183">
        <v>0</v>
      </c>
      <c r="M163" s="183">
        <v>508277.47</v>
      </c>
      <c r="N163" s="5">
        <v>75.099999999999994</v>
      </c>
    </row>
    <row r="164" spans="1:14" x14ac:dyDescent="0.3">
      <c r="A164" s="11" t="str">
        <f t="shared" si="2"/>
        <v>5</v>
      </c>
      <c r="B164" s="12">
        <f>IF(D164=$B$1,,(IF(C164=MAX($C$3:C164),,MAX($C$3:C164))))</f>
        <v>11316513000</v>
      </c>
      <c r="C164" s="3">
        <v>100</v>
      </c>
      <c r="D164" s="4" t="s">
        <v>3</v>
      </c>
      <c r="E164" s="182">
        <v>1494800</v>
      </c>
      <c r="F164" s="182">
        <v>1484800</v>
      </c>
      <c r="G164" s="182">
        <v>1484800</v>
      </c>
      <c r="H164" s="183">
        <v>1356532.53</v>
      </c>
      <c r="I164" s="183">
        <v>0</v>
      </c>
      <c r="J164" s="182">
        <v>1356532.53</v>
      </c>
      <c r="K164" s="183">
        <v>0</v>
      </c>
      <c r="L164" s="183">
        <v>0</v>
      </c>
      <c r="M164" s="183">
        <v>128267.47</v>
      </c>
      <c r="N164" s="5">
        <v>91.36</v>
      </c>
    </row>
    <row r="165" spans="1:14" ht="42" x14ac:dyDescent="0.3">
      <c r="A165" s="11" t="str">
        <f t="shared" si="2"/>
        <v>5</v>
      </c>
      <c r="B165" s="12">
        <f>IF(D165=$B$1,,(IF(C165=MAX($C$3:C165),,MAX($C$3:C165))))</f>
        <v>11316513000</v>
      </c>
      <c r="C165" s="3">
        <v>150</v>
      </c>
      <c r="D165" s="4" t="s">
        <v>4</v>
      </c>
      <c r="E165" s="182">
        <v>1494800</v>
      </c>
      <c r="F165" s="182">
        <v>1484800</v>
      </c>
      <c r="G165" s="182">
        <v>1484800</v>
      </c>
      <c r="H165" s="183">
        <v>1356532.53</v>
      </c>
      <c r="I165" s="183">
        <v>0</v>
      </c>
      <c r="J165" s="182">
        <v>1356532.53</v>
      </c>
      <c r="K165" s="183">
        <v>0</v>
      </c>
      <c r="L165" s="183">
        <v>0</v>
      </c>
      <c r="M165" s="183">
        <v>128267.47</v>
      </c>
      <c r="N165" s="5">
        <v>91.36</v>
      </c>
    </row>
    <row r="166" spans="1:14" x14ac:dyDescent="0.3">
      <c r="A166" s="11" t="str">
        <f t="shared" si="2"/>
        <v>5</v>
      </c>
      <c r="B166" s="12">
        <f>IF(D166=$B$1,,(IF(C166=MAX($C$3:C166),,MAX($C$3:C166))))</f>
        <v>11316513000</v>
      </c>
      <c r="C166" s="3">
        <v>3000</v>
      </c>
      <c r="D166" s="4" t="s">
        <v>17</v>
      </c>
      <c r="E166" s="182">
        <v>21000</v>
      </c>
      <c r="F166" s="182">
        <v>21000</v>
      </c>
      <c r="G166" s="182">
        <v>21000</v>
      </c>
      <c r="H166" s="183">
        <v>0</v>
      </c>
      <c r="I166" s="183">
        <v>0</v>
      </c>
      <c r="J166" s="182">
        <v>0</v>
      </c>
      <c r="K166" s="183">
        <v>0</v>
      </c>
      <c r="L166" s="183">
        <v>0</v>
      </c>
      <c r="M166" s="183">
        <v>21000</v>
      </c>
      <c r="N166" s="5">
        <v>0</v>
      </c>
    </row>
    <row r="167" spans="1:14" ht="21.6" x14ac:dyDescent="0.3">
      <c r="A167" s="11" t="str">
        <f t="shared" si="2"/>
        <v>5</v>
      </c>
      <c r="B167" s="12">
        <f>IF(D167=$B$1,,(IF(C167=MAX($C$3:C167),,MAX($C$3:C167))))</f>
        <v>11316513000</v>
      </c>
      <c r="C167" s="3">
        <v>3242</v>
      </c>
      <c r="D167" s="4" t="s">
        <v>45</v>
      </c>
      <c r="E167" s="182">
        <v>21000</v>
      </c>
      <c r="F167" s="182">
        <v>21000</v>
      </c>
      <c r="G167" s="182">
        <v>21000</v>
      </c>
      <c r="H167" s="183">
        <v>0</v>
      </c>
      <c r="I167" s="183">
        <v>0</v>
      </c>
      <c r="J167" s="182">
        <v>0</v>
      </c>
      <c r="K167" s="183">
        <v>0</v>
      </c>
      <c r="L167" s="183">
        <v>0</v>
      </c>
      <c r="M167" s="183">
        <v>21000</v>
      </c>
      <c r="N167" s="5">
        <v>0</v>
      </c>
    </row>
    <row r="168" spans="1:14" x14ac:dyDescent="0.3">
      <c r="A168" s="11" t="str">
        <f t="shared" si="2"/>
        <v>5</v>
      </c>
      <c r="B168" s="12">
        <f>IF(D168=$B$1,,(IF(C168=MAX($C$3:C168),,MAX($C$3:C168))))</f>
        <v>11316513000</v>
      </c>
      <c r="C168" s="3">
        <v>6000</v>
      </c>
      <c r="D168" s="4" t="s">
        <v>66</v>
      </c>
      <c r="E168" s="182">
        <v>175000</v>
      </c>
      <c r="F168" s="182">
        <v>175000</v>
      </c>
      <c r="G168" s="182">
        <v>175000</v>
      </c>
      <c r="H168" s="183">
        <v>18572.060000000001</v>
      </c>
      <c r="I168" s="183">
        <v>0</v>
      </c>
      <c r="J168" s="182">
        <v>18572.060000000001</v>
      </c>
      <c r="K168" s="183">
        <v>0</v>
      </c>
      <c r="L168" s="183">
        <v>0</v>
      </c>
      <c r="M168" s="183">
        <v>156427.94</v>
      </c>
      <c r="N168" s="5">
        <v>10.61</v>
      </c>
    </row>
    <row r="169" spans="1:14" x14ac:dyDescent="0.3">
      <c r="A169" s="11" t="str">
        <f t="shared" si="2"/>
        <v>5</v>
      </c>
      <c r="B169" s="12">
        <f>IF(D169=$B$1,,(IF(C169=MAX($C$3:C169),,MAX($C$3:C169))))</f>
        <v>11316513000</v>
      </c>
      <c r="C169" s="3">
        <v>6030</v>
      </c>
      <c r="D169" s="4" t="s">
        <v>67</v>
      </c>
      <c r="E169" s="182">
        <v>175000</v>
      </c>
      <c r="F169" s="182">
        <v>175000</v>
      </c>
      <c r="G169" s="182">
        <v>175000</v>
      </c>
      <c r="H169" s="183">
        <v>18572.060000000001</v>
      </c>
      <c r="I169" s="183">
        <v>0</v>
      </c>
      <c r="J169" s="182">
        <v>18572.060000000001</v>
      </c>
      <c r="K169" s="183">
        <v>0</v>
      </c>
      <c r="L169" s="183">
        <v>0</v>
      </c>
      <c r="M169" s="183">
        <v>156427.94</v>
      </c>
      <c r="N169" s="5">
        <v>10.61</v>
      </c>
    </row>
    <row r="170" spans="1:14" x14ac:dyDescent="0.3">
      <c r="A170" s="11" t="str">
        <f t="shared" si="2"/>
        <v>5</v>
      </c>
      <c r="B170" s="12">
        <f>IF(D170=$B$1,,(IF(C170=MAX($C$3:C170),,MAX($C$3:C170))))</f>
        <v>11316513000</v>
      </c>
      <c r="C170" s="3">
        <v>7000</v>
      </c>
      <c r="D170" s="4" t="s">
        <v>55</v>
      </c>
      <c r="E170" s="182">
        <v>190000</v>
      </c>
      <c r="F170" s="182">
        <v>190000</v>
      </c>
      <c r="G170" s="182">
        <v>190000</v>
      </c>
      <c r="H170" s="183">
        <v>0</v>
      </c>
      <c r="I170" s="183">
        <v>0</v>
      </c>
      <c r="J170" s="182">
        <v>0</v>
      </c>
      <c r="K170" s="183">
        <v>0</v>
      </c>
      <c r="L170" s="183">
        <v>0</v>
      </c>
      <c r="M170" s="183">
        <v>190000</v>
      </c>
      <c r="N170" s="5">
        <v>0</v>
      </c>
    </row>
    <row r="171" spans="1:14" ht="21.6" x14ac:dyDescent="0.3">
      <c r="A171" s="11" t="str">
        <f t="shared" si="2"/>
        <v>5</v>
      </c>
      <c r="B171" s="12">
        <f>IF(D171=$B$1,,(IF(C171=MAX($C$3:C171),,MAX($C$3:C171))))</f>
        <v>11316513000</v>
      </c>
      <c r="C171" s="3">
        <v>7461</v>
      </c>
      <c r="D171" s="4" t="s">
        <v>71</v>
      </c>
      <c r="E171" s="182">
        <v>190000</v>
      </c>
      <c r="F171" s="182">
        <v>190000</v>
      </c>
      <c r="G171" s="182">
        <v>190000</v>
      </c>
      <c r="H171" s="183">
        <v>0</v>
      </c>
      <c r="I171" s="183">
        <v>0</v>
      </c>
      <c r="J171" s="182">
        <v>0</v>
      </c>
      <c r="K171" s="183">
        <v>0</v>
      </c>
      <c r="L171" s="183">
        <v>0</v>
      </c>
      <c r="M171" s="183">
        <v>190000</v>
      </c>
      <c r="N171" s="5">
        <v>0</v>
      </c>
    </row>
    <row r="172" spans="1:14" x14ac:dyDescent="0.3">
      <c r="A172" s="11" t="str">
        <f t="shared" si="2"/>
        <v>5</v>
      </c>
      <c r="B172" s="12">
        <f>IF(D172=$B$1,,(IF(C172=MAX($C$3:C172),,MAX($C$3:C172))))</f>
        <v>11316513000</v>
      </c>
      <c r="C172" s="3">
        <v>9000</v>
      </c>
      <c r="D172" s="4" t="s">
        <v>60</v>
      </c>
      <c r="E172" s="182">
        <v>5000</v>
      </c>
      <c r="F172" s="182">
        <v>170704</v>
      </c>
      <c r="G172" s="182">
        <v>170704</v>
      </c>
      <c r="H172" s="183">
        <v>158121.94</v>
      </c>
      <c r="I172" s="183">
        <v>0</v>
      </c>
      <c r="J172" s="182">
        <v>158121.94</v>
      </c>
      <c r="K172" s="183">
        <v>0</v>
      </c>
      <c r="L172" s="183">
        <v>0</v>
      </c>
      <c r="M172" s="183">
        <v>12582.06</v>
      </c>
      <c r="N172" s="5">
        <v>92.63</v>
      </c>
    </row>
    <row r="173" spans="1:14" x14ac:dyDescent="0.3">
      <c r="A173" s="11" t="str">
        <f t="shared" si="2"/>
        <v>5</v>
      </c>
      <c r="B173" s="12">
        <f>IF(D173=$B$1,,(IF(C173=MAX($C$3:C173),,MAX($C$3:C173))))</f>
        <v>11316513000</v>
      </c>
      <c r="C173" s="3">
        <v>9770</v>
      </c>
      <c r="D173" s="4" t="s">
        <v>68</v>
      </c>
      <c r="E173" s="182">
        <v>5000</v>
      </c>
      <c r="F173" s="182">
        <v>160704</v>
      </c>
      <c r="G173" s="182">
        <v>160704</v>
      </c>
      <c r="H173" s="183">
        <v>148121.94</v>
      </c>
      <c r="I173" s="183">
        <v>0</v>
      </c>
      <c r="J173" s="182">
        <v>148121.94</v>
      </c>
      <c r="K173" s="183">
        <v>0</v>
      </c>
      <c r="L173" s="183">
        <v>0</v>
      </c>
      <c r="M173" s="183">
        <v>12582.06</v>
      </c>
      <c r="N173" s="5">
        <v>92.17</v>
      </c>
    </row>
    <row r="174" spans="1:14" ht="21.6" x14ac:dyDescent="0.3">
      <c r="A174" s="11" t="str">
        <f t="shared" si="2"/>
        <v>5</v>
      </c>
      <c r="B174" s="12">
        <f>IF(D174=$B$1,,(IF(C174=MAX($C$3:C174),,MAX($C$3:C174))))</f>
        <v>11316513000</v>
      </c>
      <c r="C174" s="3">
        <v>9800</v>
      </c>
      <c r="D174" s="4" t="s">
        <v>62</v>
      </c>
      <c r="E174" s="182">
        <v>0</v>
      </c>
      <c r="F174" s="182">
        <v>10000</v>
      </c>
      <c r="G174" s="182">
        <v>10000</v>
      </c>
      <c r="H174" s="183">
        <v>10000</v>
      </c>
      <c r="I174" s="183">
        <v>0</v>
      </c>
      <c r="J174" s="182">
        <v>10000</v>
      </c>
      <c r="K174" s="183">
        <v>0</v>
      </c>
      <c r="L174" s="183">
        <v>0</v>
      </c>
      <c r="M174" s="183">
        <v>0</v>
      </c>
      <c r="N174" s="5">
        <v>100</v>
      </c>
    </row>
    <row r="175" spans="1:14" x14ac:dyDescent="0.3">
      <c r="A175" s="11" t="str">
        <f t="shared" si="2"/>
        <v>5</v>
      </c>
      <c r="B175" s="12">
        <f>IF(D175=$B$1,,(IF(C175=MAX($C$3:C175),,MAX($C$3:C175))))</f>
        <v>0</v>
      </c>
      <c r="C175" s="3">
        <v>11316514000</v>
      </c>
      <c r="D175" s="4" t="s">
        <v>81</v>
      </c>
      <c r="E175" s="182">
        <v>2710450</v>
      </c>
      <c r="F175" s="182">
        <v>3028550</v>
      </c>
      <c r="G175" s="182">
        <v>3028550</v>
      </c>
      <c r="H175" s="183">
        <v>2704334.79</v>
      </c>
      <c r="I175" s="183">
        <v>0</v>
      </c>
      <c r="J175" s="182">
        <v>2704334.79</v>
      </c>
      <c r="K175" s="183">
        <v>0</v>
      </c>
      <c r="L175" s="183">
        <v>0</v>
      </c>
      <c r="M175" s="183">
        <v>324215.21000000002</v>
      </c>
      <c r="N175" s="5">
        <v>89.29</v>
      </c>
    </row>
    <row r="176" spans="1:14" x14ac:dyDescent="0.3">
      <c r="A176" s="11" t="str">
        <f t="shared" si="2"/>
        <v>5</v>
      </c>
      <c r="B176" s="12">
        <f>IF(D176=$B$1,,(IF(C176=MAX($C$3:C176),,MAX($C$3:C176))))</f>
        <v>11316514000</v>
      </c>
      <c r="C176" s="3">
        <v>100</v>
      </c>
      <c r="D176" s="4" t="s">
        <v>3</v>
      </c>
      <c r="E176" s="182">
        <v>1399240</v>
      </c>
      <c r="F176" s="182">
        <v>1502040</v>
      </c>
      <c r="G176" s="182">
        <v>1502040</v>
      </c>
      <c r="H176" s="183">
        <v>1446132.7</v>
      </c>
      <c r="I176" s="183">
        <v>0</v>
      </c>
      <c r="J176" s="182">
        <v>1446132.7</v>
      </c>
      <c r="K176" s="183">
        <v>0</v>
      </c>
      <c r="L176" s="183">
        <v>0</v>
      </c>
      <c r="M176" s="183">
        <v>55907.3</v>
      </c>
      <c r="N176" s="5">
        <v>96.28</v>
      </c>
    </row>
    <row r="177" spans="1:14" ht="42" x14ac:dyDescent="0.3">
      <c r="A177" s="11" t="str">
        <f t="shared" si="2"/>
        <v>5</v>
      </c>
      <c r="B177" s="12">
        <f>IF(D177=$B$1,,(IF(C177=MAX($C$3:C177),,MAX($C$3:C177))))</f>
        <v>11316514000</v>
      </c>
      <c r="C177" s="3">
        <v>150</v>
      </c>
      <c r="D177" s="4" t="s">
        <v>4</v>
      </c>
      <c r="E177" s="182">
        <v>1365740</v>
      </c>
      <c r="F177" s="182">
        <v>1468540</v>
      </c>
      <c r="G177" s="182">
        <v>1468540</v>
      </c>
      <c r="H177" s="183">
        <v>1428231.5</v>
      </c>
      <c r="I177" s="183">
        <v>0</v>
      </c>
      <c r="J177" s="182">
        <v>1428231.5</v>
      </c>
      <c r="K177" s="183">
        <v>0</v>
      </c>
      <c r="L177" s="183">
        <v>0</v>
      </c>
      <c r="M177" s="183">
        <v>40308.5</v>
      </c>
      <c r="N177" s="5">
        <v>97.26</v>
      </c>
    </row>
    <row r="178" spans="1:14" x14ac:dyDescent="0.3">
      <c r="A178" s="11" t="str">
        <f t="shared" si="2"/>
        <v>5</v>
      </c>
      <c r="B178" s="12">
        <f>IF(D178=$B$1,,(IF(C178=MAX($C$3:C178),,MAX($C$3:C178))))</f>
        <v>11316514000</v>
      </c>
      <c r="C178" s="3">
        <v>180</v>
      </c>
      <c r="D178" s="4" t="s">
        <v>5</v>
      </c>
      <c r="E178" s="182">
        <v>33500</v>
      </c>
      <c r="F178" s="182">
        <v>33500</v>
      </c>
      <c r="G178" s="182">
        <v>33500</v>
      </c>
      <c r="H178" s="183">
        <v>17901.2</v>
      </c>
      <c r="I178" s="183">
        <v>0</v>
      </c>
      <c r="J178" s="182">
        <v>17901.2</v>
      </c>
      <c r="K178" s="183">
        <v>0</v>
      </c>
      <c r="L178" s="183">
        <v>0</v>
      </c>
      <c r="M178" s="183">
        <v>15598.8</v>
      </c>
      <c r="N178" s="5">
        <v>53.44</v>
      </c>
    </row>
    <row r="179" spans="1:14" x14ac:dyDescent="0.3">
      <c r="A179" s="11" t="str">
        <f t="shared" si="2"/>
        <v>5</v>
      </c>
      <c r="B179" s="12">
        <f>IF(D179=$B$1,,(IF(C179=MAX($C$3:C179),,MAX($C$3:C179))))</f>
        <v>11316514000</v>
      </c>
      <c r="C179" s="3">
        <v>1000</v>
      </c>
      <c r="D179" s="4" t="s">
        <v>6</v>
      </c>
      <c r="E179" s="182">
        <v>709720</v>
      </c>
      <c r="F179" s="182">
        <v>733520</v>
      </c>
      <c r="G179" s="182">
        <v>733520</v>
      </c>
      <c r="H179" s="183">
        <v>704252.11</v>
      </c>
      <c r="I179" s="183">
        <v>0</v>
      </c>
      <c r="J179" s="182">
        <v>704252.11</v>
      </c>
      <c r="K179" s="183">
        <v>0</v>
      </c>
      <c r="L179" s="183">
        <v>0</v>
      </c>
      <c r="M179" s="183">
        <v>29267.89</v>
      </c>
      <c r="N179" s="5">
        <v>96.01</v>
      </c>
    </row>
    <row r="180" spans="1:14" x14ac:dyDescent="0.3">
      <c r="A180" s="11" t="str">
        <f t="shared" si="2"/>
        <v>5</v>
      </c>
      <c r="B180" s="12">
        <f>IF(D180=$B$1,,(IF(C180=MAX($C$3:C180),,MAX($C$3:C180))))</f>
        <v>11316514000</v>
      </c>
      <c r="C180" s="3">
        <v>1010</v>
      </c>
      <c r="D180" s="4" t="s">
        <v>64</v>
      </c>
      <c r="E180" s="182">
        <v>709720</v>
      </c>
      <c r="F180" s="182">
        <v>733520</v>
      </c>
      <c r="G180" s="182">
        <v>733520</v>
      </c>
      <c r="H180" s="183">
        <v>704252.11</v>
      </c>
      <c r="I180" s="183">
        <v>0</v>
      </c>
      <c r="J180" s="182">
        <v>704252.11</v>
      </c>
      <c r="K180" s="183">
        <v>0</v>
      </c>
      <c r="L180" s="183">
        <v>0</v>
      </c>
      <c r="M180" s="183">
        <v>29267.89</v>
      </c>
      <c r="N180" s="5">
        <v>96.01</v>
      </c>
    </row>
    <row r="181" spans="1:14" x14ac:dyDescent="0.3">
      <c r="A181" s="11" t="str">
        <f t="shared" si="2"/>
        <v>5</v>
      </c>
      <c r="B181" s="12">
        <f>IF(D181=$B$1,,(IF(C181=MAX($C$3:C181),,MAX($C$3:C181))))</f>
        <v>11316514000</v>
      </c>
      <c r="C181" s="3">
        <v>3000</v>
      </c>
      <c r="D181" s="4" t="s">
        <v>17</v>
      </c>
      <c r="E181" s="182">
        <v>84900</v>
      </c>
      <c r="F181" s="182">
        <v>84900</v>
      </c>
      <c r="G181" s="182">
        <v>84900</v>
      </c>
      <c r="H181" s="183">
        <v>43800.21</v>
      </c>
      <c r="I181" s="183">
        <v>0</v>
      </c>
      <c r="J181" s="182">
        <v>43800.21</v>
      </c>
      <c r="K181" s="183">
        <v>0</v>
      </c>
      <c r="L181" s="183">
        <v>0</v>
      </c>
      <c r="M181" s="183">
        <v>41099.79</v>
      </c>
      <c r="N181" s="5">
        <v>51.59</v>
      </c>
    </row>
    <row r="182" spans="1:14" x14ac:dyDescent="0.3">
      <c r="A182" s="11" t="str">
        <f t="shared" si="2"/>
        <v>5</v>
      </c>
      <c r="B182" s="12">
        <f>IF(D182=$B$1,,(IF(C182=MAX($C$3:C182),,MAX($C$3:C182))))</f>
        <v>11316514000</v>
      </c>
      <c r="C182" s="3">
        <v>3210</v>
      </c>
      <c r="D182" s="4" t="s">
        <v>76</v>
      </c>
      <c r="E182" s="182">
        <v>40400</v>
      </c>
      <c r="F182" s="182">
        <v>40400</v>
      </c>
      <c r="G182" s="182">
        <v>40400</v>
      </c>
      <c r="H182" s="183">
        <v>28800.21</v>
      </c>
      <c r="I182" s="183">
        <v>0</v>
      </c>
      <c r="J182" s="182">
        <v>28800.21</v>
      </c>
      <c r="K182" s="183">
        <v>0</v>
      </c>
      <c r="L182" s="183">
        <v>0</v>
      </c>
      <c r="M182" s="183">
        <v>11599.79</v>
      </c>
      <c r="N182" s="5">
        <v>71.290000000000006</v>
      </c>
    </row>
    <row r="183" spans="1:14" ht="21.6" x14ac:dyDescent="0.3">
      <c r="A183" s="11" t="str">
        <f t="shared" si="2"/>
        <v>5</v>
      </c>
      <c r="B183" s="12">
        <f>IF(D183=$B$1,,(IF(C183=MAX($C$3:C183),,MAX($C$3:C183))))</f>
        <v>11316514000</v>
      </c>
      <c r="C183" s="3">
        <v>3242</v>
      </c>
      <c r="D183" s="4" t="s">
        <v>45</v>
      </c>
      <c r="E183" s="182">
        <v>44500</v>
      </c>
      <c r="F183" s="182">
        <v>44500</v>
      </c>
      <c r="G183" s="182">
        <v>44500</v>
      </c>
      <c r="H183" s="183">
        <v>15000</v>
      </c>
      <c r="I183" s="183">
        <v>0</v>
      </c>
      <c r="J183" s="182">
        <v>15000</v>
      </c>
      <c r="K183" s="183">
        <v>0</v>
      </c>
      <c r="L183" s="183">
        <v>0</v>
      </c>
      <c r="M183" s="183">
        <v>29500</v>
      </c>
      <c r="N183" s="5">
        <v>33.71</v>
      </c>
    </row>
    <row r="184" spans="1:14" x14ac:dyDescent="0.3">
      <c r="A184" s="11" t="str">
        <f t="shared" si="2"/>
        <v>5</v>
      </c>
      <c r="B184" s="12">
        <f>IF(D184=$B$1,,(IF(C184=MAX($C$3:C184),,MAX($C$3:C184))))</f>
        <v>11316514000</v>
      </c>
      <c r="C184" s="3">
        <v>4000</v>
      </c>
      <c r="D184" s="4" t="s">
        <v>46</v>
      </c>
      <c r="E184" s="182">
        <v>469700</v>
      </c>
      <c r="F184" s="182">
        <v>486700</v>
      </c>
      <c r="G184" s="182">
        <v>486700</v>
      </c>
      <c r="H184" s="183">
        <v>299598.45</v>
      </c>
      <c r="I184" s="183">
        <v>0</v>
      </c>
      <c r="J184" s="182">
        <v>299598.45</v>
      </c>
      <c r="K184" s="183">
        <v>0</v>
      </c>
      <c r="L184" s="183">
        <v>0</v>
      </c>
      <c r="M184" s="183">
        <v>187101.55</v>
      </c>
      <c r="N184" s="5">
        <v>61.56</v>
      </c>
    </row>
    <row r="185" spans="1:14" ht="21.6" x14ac:dyDescent="0.3">
      <c r="A185" s="11" t="str">
        <f t="shared" si="2"/>
        <v>5</v>
      </c>
      <c r="B185" s="12">
        <f>IF(D185=$B$1,,(IF(C185=MAX($C$3:C185),,MAX($C$3:C185))))</f>
        <v>11316514000</v>
      </c>
      <c r="C185" s="3">
        <v>4060</v>
      </c>
      <c r="D185" s="4" t="s">
        <v>48</v>
      </c>
      <c r="E185" s="182">
        <v>469700</v>
      </c>
      <c r="F185" s="182">
        <v>486700</v>
      </c>
      <c r="G185" s="182">
        <v>486700</v>
      </c>
      <c r="H185" s="183">
        <v>299598.45</v>
      </c>
      <c r="I185" s="183">
        <v>0</v>
      </c>
      <c r="J185" s="182">
        <v>299598.45</v>
      </c>
      <c r="K185" s="183">
        <v>0</v>
      </c>
      <c r="L185" s="183">
        <v>0</v>
      </c>
      <c r="M185" s="183">
        <v>187101.55</v>
      </c>
      <c r="N185" s="5">
        <v>61.56</v>
      </c>
    </row>
    <row r="186" spans="1:14" x14ac:dyDescent="0.3">
      <c r="A186" s="11" t="str">
        <f t="shared" si="2"/>
        <v>5</v>
      </c>
      <c r="B186" s="12">
        <f>IF(D186=$B$1,,(IF(C186=MAX($C$3:C186),,MAX($C$3:C186))))</f>
        <v>11316514000</v>
      </c>
      <c r="C186" s="3">
        <v>6000</v>
      </c>
      <c r="D186" s="4" t="s">
        <v>66</v>
      </c>
      <c r="E186" s="182">
        <v>36890</v>
      </c>
      <c r="F186" s="182">
        <v>58890</v>
      </c>
      <c r="G186" s="182">
        <v>58890</v>
      </c>
      <c r="H186" s="183">
        <v>58113.68</v>
      </c>
      <c r="I186" s="183">
        <v>0</v>
      </c>
      <c r="J186" s="182">
        <v>58113.68</v>
      </c>
      <c r="K186" s="183">
        <v>0</v>
      </c>
      <c r="L186" s="183">
        <v>0</v>
      </c>
      <c r="M186" s="183">
        <v>776.32</v>
      </c>
      <c r="N186" s="5">
        <v>98.68</v>
      </c>
    </row>
    <row r="187" spans="1:14" x14ac:dyDescent="0.3">
      <c r="A187" s="11" t="str">
        <f t="shared" si="2"/>
        <v>5</v>
      </c>
      <c r="B187" s="12">
        <f>IF(D187=$B$1,,(IF(C187=MAX($C$3:C187),,MAX($C$3:C187))))</f>
        <v>11316514000</v>
      </c>
      <c r="C187" s="3">
        <v>6030</v>
      </c>
      <c r="D187" s="4" t="s">
        <v>67</v>
      </c>
      <c r="E187" s="182">
        <v>36890</v>
      </c>
      <c r="F187" s="182">
        <v>58890</v>
      </c>
      <c r="G187" s="182">
        <v>58890</v>
      </c>
      <c r="H187" s="183">
        <v>58113.68</v>
      </c>
      <c r="I187" s="183">
        <v>0</v>
      </c>
      <c r="J187" s="182">
        <v>58113.68</v>
      </c>
      <c r="K187" s="183">
        <v>0</v>
      </c>
      <c r="L187" s="183">
        <v>0</v>
      </c>
      <c r="M187" s="183">
        <v>776.32</v>
      </c>
      <c r="N187" s="5">
        <v>98.68</v>
      </c>
    </row>
    <row r="188" spans="1:14" x14ac:dyDescent="0.3">
      <c r="A188" s="11" t="str">
        <f t="shared" si="2"/>
        <v>5</v>
      </c>
      <c r="B188" s="12">
        <f>IF(D188=$B$1,,(IF(C188=MAX($C$3:C188),,MAX($C$3:C188))))</f>
        <v>11316514000</v>
      </c>
      <c r="C188" s="3">
        <v>7000</v>
      </c>
      <c r="D188" s="4" t="s">
        <v>55</v>
      </c>
      <c r="E188" s="182">
        <v>0</v>
      </c>
      <c r="F188" s="182">
        <v>8000</v>
      </c>
      <c r="G188" s="182">
        <v>8000</v>
      </c>
      <c r="H188" s="183">
        <v>7937.64</v>
      </c>
      <c r="I188" s="183">
        <v>0</v>
      </c>
      <c r="J188" s="182">
        <v>7937.64</v>
      </c>
      <c r="K188" s="183">
        <v>0</v>
      </c>
      <c r="L188" s="183">
        <v>0</v>
      </c>
      <c r="M188" s="183">
        <v>62.36</v>
      </c>
      <c r="N188" s="5">
        <v>99.22</v>
      </c>
    </row>
    <row r="189" spans="1:14" ht="21.6" x14ac:dyDescent="0.3">
      <c r="A189" s="11" t="str">
        <f t="shared" si="2"/>
        <v>5</v>
      </c>
      <c r="B189" s="12">
        <f>IF(D189=$B$1,,(IF(C189=MAX($C$3:C189),,MAX($C$3:C189))))</f>
        <v>11316514000</v>
      </c>
      <c r="C189" s="3">
        <v>7461</v>
      </c>
      <c r="D189" s="4" t="s">
        <v>71</v>
      </c>
      <c r="E189" s="182">
        <v>0</v>
      </c>
      <c r="F189" s="182">
        <v>8000</v>
      </c>
      <c r="G189" s="182">
        <v>8000</v>
      </c>
      <c r="H189" s="183">
        <v>7937.64</v>
      </c>
      <c r="I189" s="183">
        <v>0</v>
      </c>
      <c r="J189" s="182">
        <v>7937.64</v>
      </c>
      <c r="K189" s="183">
        <v>0</v>
      </c>
      <c r="L189" s="183">
        <v>0</v>
      </c>
      <c r="M189" s="183">
        <v>62.36</v>
      </c>
      <c r="N189" s="5">
        <v>99.22</v>
      </c>
    </row>
    <row r="190" spans="1:14" x14ac:dyDescent="0.3">
      <c r="A190" s="11" t="str">
        <f t="shared" si="2"/>
        <v>5</v>
      </c>
      <c r="B190" s="12">
        <f>IF(D190=$B$1,,(IF(C190=MAX($C$3:C190),,MAX($C$3:C190))))</f>
        <v>11316514000</v>
      </c>
      <c r="C190" s="3">
        <v>8000</v>
      </c>
      <c r="D190" s="4" t="s">
        <v>57</v>
      </c>
      <c r="E190" s="182">
        <v>10000</v>
      </c>
      <c r="F190" s="182">
        <v>10000</v>
      </c>
      <c r="G190" s="182">
        <v>10000</v>
      </c>
      <c r="H190" s="183">
        <v>0</v>
      </c>
      <c r="I190" s="183">
        <v>0</v>
      </c>
      <c r="J190" s="182">
        <v>0</v>
      </c>
      <c r="K190" s="183">
        <v>0</v>
      </c>
      <c r="L190" s="183">
        <v>0</v>
      </c>
      <c r="M190" s="183">
        <v>10000</v>
      </c>
      <c r="N190" s="5">
        <v>0</v>
      </c>
    </row>
    <row r="191" spans="1:14" x14ac:dyDescent="0.3">
      <c r="A191" s="11" t="str">
        <f t="shared" si="2"/>
        <v>5</v>
      </c>
      <c r="B191" s="12">
        <f>IF(D191=$B$1,,(IF(C191=MAX($C$3:C191),,MAX($C$3:C191))))</f>
        <v>11316514000</v>
      </c>
      <c r="C191" s="3">
        <v>8700</v>
      </c>
      <c r="D191" s="4" t="s">
        <v>59</v>
      </c>
      <c r="E191" s="182">
        <v>10000</v>
      </c>
      <c r="F191" s="182">
        <v>10000</v>
      </c>
      <c r="G191" s="182">
        <v>10000</v>
      </c>
      <c r="H191" s="183">
        <v>0</v>
      </c>
      <c r="I191" s="183">
        <v>0</v>
      </c>
      <c r="J191" s="182">
        <v>0</v>
      </c>
      <c r="K191" s="183">
        <v>0</v>
      </c>
      <c r="L191" s="183">
        <v>0</v>
      </c>
      <c r="M191" s="183">
        <v>10000</v>
      </c>
      <c r="N191" s="5">
        <v>0</v>
      </c>
    </row>
    <row r="192" spans="1:14" x14ac:dyDescent="0.3">
      <c r="A192" s="11" t="str">
        <f t="shared" si="2"/>
        <v>5</v>
      </c>
      <c r="B192" s="12">
        <f>IF(D192=$B$1,,(IF(C192=MAX($C$3:C192),,MAX($C$3:C192))))</f>
        <v>11316514000</v>
      </c>
      <c r="C192" s="3">
        <v>9000</v>
      </c>
      <c r="D192" s="4" t="s">
        <v>60</v>
      </c>
      <c r="E192" s="182">
        <v>0</v>
      </c>
      <c r="F192" s="182">
        <v>144500</v>
      </c>
      <c r="G192" s="182">
        <v>144500</v>
      </c>
      <c r="H192" s="183">
        <v>144500</v>
      </c>
      <c r="I192" s="183">
        <v>0</v>
      </c>
      <c r="J192" s="182">
        <v>144500</v>
      </c>
      <c r="K192" s="183">
        <v>0</v>
      </c>
      <c r="L192" s="183">
        <v>0</v>
      </c>
      <c r="M192" s="183">
        <v>0</v>
      </c>
      <c r="N192" s="5">
        <v>100</v>
      </c>
    </row>
    <row r="193" spans="1:14" x14ac:dyDescent="0.3">
      <c r="A193" s="11" t="str">
        <f t="shared" si="2"/>
        <v>5</v>
      </c>
      <c r="B193" s="12">
        <f>IF(D193=$B$1,,(IF(C193=MAX($C$3:C193),,MAX($C$3:C193))))</f>
        <v>11316514000</v>
      </c>
      <c r="C193" s="3">
        <v>9770</v>
      </c>
      <c r="D193" s="4" t="s">
        <v>68</v>
      </c>
      <c r="E193" s="182">
        <v>0</v>
      </c>
      <c r="F193" s="182">
        <v>132500</v>
      </c>
      <c r="G193" s="182">
        <v>132500</v>
      </c>
      <c r="H193" s="183">
        <v>132500</v>
      </c>
      <c r="I193" s="183">
        <v>0</v>
      </c>
      <c r="J193" s="182">
        <v>132500</v>
      </c>
      <c r="K193" s="183">
        <v>0</v>
      </c>
      <c r="L193" s="183">
        <v>0</v>
      </c>
      <c r="M193" s="183">
        <v>0</v>
      </c>
      <c r="N193" s="5">
        <v>100</v>
      </c>
    </row>
    <row r="194" spans="1:14" ht="21.6" x14ac:dyDescent="0.3">
      <c r="A194" s="11" t="str">
        <f t="shared" si="2"/>
        <v>5</v>
      </c>
      <c r="B194" s="12">
        <f>IF(D194=$B$1,,(IF(C194=MAX($C$3:C194),,MAX($C$3:C194))))</f>
        <v>11316514000</v>
      </c>
      <c r="C194" s="3">
        <v>9800</v>
      </c>
      <c r="D194" s="4" t="s">
        <v>62</v>
      </c>
      <c r="E194" s="182">
        <v>0</v>
      </c>
      <c r="F194" s="182">
        <v>12000</v>
      </c>
      <c r="G194" s="182">
        <v>12000</v>
      </c>
      <c r="H194" s="183">
        <v>12000</v>
      </c>
      <c r="I194" s="183">
        <v>0</v>
      </c>
      <c r="J194" s="182">
        <v>12000</v>
      </c>
      <c r="K194" s="183">
        <v>0</v>
      </c>
      <c r="L194" s="183">
        <v>0</v>
      </c>
      <c r="M194" s="183">
        <v>0</v>
      </c>
      <c r="N194" s="5">
        <v>100</v>
      </c>
    </row>
    <row r="195" spans="1:14" x14ac:dyDescent="0.3">
      <c r="A195" s="11" t="str">
        <f t="shared" si="2"/>
        <v>5</v>
      </c>
      <c r="B195" s="12">
        <f>IF(D195=$B$1,,(IF(C195=MAX($C$3:C195),,MAX($C$3:C195))))</f>
        <v>0</v>
      </c>
      <c r="C195" s="3">
        <v>11316515000</v>
      </c>
      <c r="D195" s="4" t="s">
        <v>82</v>
      </c>
      <c r="E195" s="182">
        <v>1496200</v>
      </c>
      <c r="F195" s="182">
        <v>1742860</v>
      </c>
      <c r="G195" s="182">
        <v>1742860</v>
      </c>
      <c r="H195" s="183">
        <v>1655102.19</v>
      </c>
      <c r="I195" s="183">
        <v>0</v>
      </c>
      <c r="J195" s="182">
        <v>1655102.19</v>
      </c>
      <c r="K195" s="183">
        <v>0</v>
      </c>
      <c r="L195" s="183">
        <v>0</v>
      </c>
      <c r="M195" s="183">
        <v>87757.81</v>
      </c>
      <c r="N195" s="5">
        <v>94.96</v>
      </c>
    </row>
    <row r="196" spans="1:14" x14ac:dyDescent="0.3">
      <c r="A196" s="11" t="str">
        <f t="shared" si="2"/>
        <v>5</v>
      </c>
      <c r="B196" s="12">
        <f>IF(D196=$B$1,,(IF(C196=MAX($C$3:C196),,MAX($C$3:C196))))</f>
        <v>11316515000</v>
      </c>
      <c r="C196" s="3">
        <v>100</v>
      </c>
      <c r="D196" s="4" t="s">
        <v>3</v>
      </c>
      <c r="E196" s="182">
        <v>1283170</v>
      </c>
      <c r="F196" s="182">
        <v>1353130</v>
      </c>
      <c r="G196" s="182">
        <v>1353130</v>
      </c>
      <c r="H196" s="183">
        <v>1326708.97</v>
      </c>
      <c r="I196" s="183">
        <v>0</v>
      </c>
      <c r="J196" s="182">
        <v>1326708.97</v>
      </c>
      <c r="K196" s="183">
        <v>0</v>
      </c>
      <c r="L196" s="183">
        <v>0</v>
      </c>
      <c r="M196" s="183">
        <v>26421.03</v>
      </c>
      <c r="N196" s="5">
        <v>98.05</v>
      </c>
    </row>
    <row r="197" spans="1:14" ht="42" x14ac:dyDescent="0.3">
      <c r="A197" s="11" t="str">
        <f t="shared" ref="A197:A260" si="3">IF(B197=0,LEFT(RIGHT(C197,6),1),LEFT(RIGHT(B197,6),1))</f>
        <v>5</v>
      </c>
      <c r="B197" s="12">
        <f>IF(D197=$B$1,,(IF(C197=MAX($C$3:C197),,MAX($C$3:C197))))</f>
        <v>11316515000</v>
      </c>
      <c r="C197" s="3">
        <v>150</v>
      </c>
      <c r="D197" s="4" t="s">
        <v>4</v>
      </c>
      <c r="E197" s="182">
        <v>1283170</v>
      </c>
      <c r="F197" s="182">
        <v>1353130</v>
      </c>
      <c r="G197" s="182">
        <v>1353130</v>
      </c>
      <c r="H197" s="183">
        <v>1326708.97</v>
      </c>
      <c r="I197" s="183">
        <v>0</v>
      </c>
      <c r="J197" s="182">
        <v>1326708.97</v>
      </c>
      <c r="K197" s="183">
        <v>0</v>
      </c>
      <c r="L197" s="183">
        <v>0</v>
      </c>
      <c r="M197" s="183">
        <v>26421.03</v>
      </c>
      <c r="N197" s="5">
        <v>98.05</v>
      </c>
    </row>
    <row r="198" spans="1:14" x14ac:dyDescent="0.3">
      <c r="A198" s="11" t="str">
        <f t="shared" si="3"/>
        <v>5</v>
      </c>
      <c r="B198" s="12">
        <f>IF(D198=$B$1,,(IF(C198=MAX($C$3:C198),,MAX($C$3:C198))))</f>
        <v>11316515000</v>
      </c>
      <c r="C198" s="3">
        <v>3000</v>
      </c>
      <c r="D198" s="4" t="s">
        <v>17</v>
      </c>
      <c r="E198" s="182">
        <v>20000</v>
      </c>
      <c r="F198" s="182">
        <v>20000</v>
      </c>
      <c r="G198" s="182">
        <v>20000</v>
      </c>
      <c r="H198" s="183">
        <v>18000</v>
      </c>
      <c r="I198" s="183">
        <v>0</v>
      </c>
      <c r="J198" s="182">
        <v>18000</v>
      </c>
      <c r="K198" s="183">
        <v>0</v>
      </c>
      <c r="L198" s="183">
        <v>0</v>
      </c>
      <c r="M198" s="183">
        <v>2000</v>
      </c>
      <c r="N198" s="5">
        <v>90</v>
      </c>
    </row>
    <row r="199" spans="1:14" x14ac:dyDescent="0.3">
      <c r="A199" s="11" t="str">
        <f t="shared" si="3"/>
        <v>5</v>
      </c>
      <c r="B199" s="12">
        <f>IF(D199=$B$1,,(IF(C199=MAX($C$3:C199),,MAX($C$3:C199))))</f>
        <v>11316515000</v>
      </c>
      <c r="C199" s="3">
        <v>3191</v>
      </c>
      <c r="D199" s="4" t="s">
        <v>65</v>
      </c>
      <c r="E199" s="182">
        <v>20000</v>
      </c>
      <c r="F199" s="182">
        <v>20000</v>
      </c>
      <c r="G199" s="182">
        <v>20000</v>
      </c>
      <c r="H199" s="183">
        <v>18000</v>
      </c>
      <c r="I199" s="183">
        <v>0</v>
      </c>
      <c r="J199" s="182">
        <v>18000</v>
      </c>
      <c r="K199" s="183">
        <v>0</v>
      </c>
      <c r="L199" s="183">
        <v>0</v>
      </c>
      <c r="M199" s="183">
        <v>2000</v>
      </c>
      <c r="N199" s="5">
        <v>90</v>
      </c>
    </row>
    <row r="200" spans="1:14" x14ac:dyDescent="0.3">
      <c r="A200" s="11" t="str">
        <f t="shared" si="3"/>
        <v>5</v>
      </c>
      <c r="B200" s="12">
        <f>IF(D200=$B$1,,(IF(C200=MAX($C$3:C200),,MAX($C$3:C200))))</f>
        <v>11316515000</v>
      </c>
      <c r="C200" s="3">
        <v>4000</v>
      </c>
      <c r="D200" s="4" t="s">
        <v>46</v>
      </c>
      <c r="E200" s="182">
        <v>114200</v>
      </c>
      <c r="F200" s="182">
        <v>114200</v>
      </c>
      <c r="G200" s="182">
        <v>114200</v>
      </c>
      <c r="H200" s="183">
        <v>66420.78</v>
      </c>
      <c r="I200" s="183">
        <v>0</v>
      </c>
      <c r="J200" s="182">
        <v>66420.78</v>
      </c>
      <c r="K200" s="183">
        <v>0</v>
      </c>
      <c r="L200" s="183">
        <v>0</v>
      </c>
      <c r="M200" s="183">
        <v>47779.22</v>
      </c>
      <c r="N200" s="5">
        <v>58.16</v>
      </c>
    </row>
    <row r="201" spans="1:14" ht="21.6" x14ac:dyDescent="0.3">
      <c r="A201" s="11" t="str">
        <f t="shared" si="3"/>
        <v>5</v>
      </c>
      <c r="B201" s="12">
        <f>IF(D201=$B$1,,(IF(C201=MAX($C$3:C201),,MAX($C$3:C201))))</f>
        <v>11316515000</v>
      </c>
      <c r="C201" s="3">
        <v>4060</v>
      </c>
      <c r="D201" s="4" t="s">
        <v>48</v>
      </c>
      <c r="E201" s="182">
        <v>114200</v>
      </c>
      <c r="F201" s="182">
        <v>114200</v>
      </c>
      <c r="G201" s="182">
        <v>114200</v>
      </c>
      <c r="H201" s="183">
        <v>66420.78</v>
      </c>
      <c r="I201" s="183">
        <v>0</v>
      </c>
      <c r="J201" s="182">
        <v>66420.78</v>
      </c>
      <c r="K201" s="183">
        <v>0</v>
      </c>
      <c r="L201" s="183">
        <v>0</v>
      </c>
      <c r="M201" s="183">
        <v>47779.22</v>
      </c>
      <c r="N201" s="5">
        <v>58.16</v>
      </c>
    </row>
    <row r="202" spans="1:14" x14ac:dyDescent="0.3">
      <c r="A202" s="11" t="str">
        <f t="shared" si="3"/>
        <v>5</v>
      </c>
      <c r="B202" s="12">
        <f>IF(D202=$B$1,,(IF(C202=MAX($C$3:C202),,MAX($C$3:C202))))</f>
        <v>11316515000</v>
      </c>
      <c r="C202" s="3">
        <v>6000</v>
      </c>
      <c r="D202" s="4" t="s">
        <v>66</v>
      </c>
      <c r="E202" s="182">
        <v>15000</v>
      </c>
      <c r="F202" s="182">
        <v>15000</v>
      </c>
      <c r="G202" s="182">
        <v>15000</v>
      </c>
      <c r="H202" s="183">
        <v>9767</v>
      </c>
      <c r="I202" s="183">
        <v>0</v>
      </c>
      <c r="J202" s="182">
        <v>9767</v>
      </c>
      <c r="K202" s="183">
        <v>0</v>
      </c>
      <c r="L202" s="183">
        <v>0</v>
      </c>
      <c r="M202" s="183">
        <v>5233</v>
      </c>
      <c r="N202" s="5">
        <v>65.11</v>
      </c>
    </row>
    <row r="203" spans="1:14" x14ac:dyDescent="0.3">
      <c r="A203" s="11" t="str">
        <f t="shared" si="3"/>
        <v>5</v>
      </c>
      <c r="B203" s="12">
        <f>IF(D203=$B$1,,(IF(C203=MAX($C$3:C203),,MAX($C$3:C203))))</f>
        <v>11316515000</v>
      </c>
      <c r="C203" s="3">
        <v>6030</v>
      </c>
      <c r="D203" s="4" t="s">
        <v>67</v>
      </c>
      <c r="E203" s="182">
        <v>15000</v>
      </c>
      <c r="F203" s="182">
        <v>15000</v>
      </c>
      <c r="G203" s="182">
        <v>15000</v>
      </c>
      <c r="H203" s="183">
        <v>9767</v>
      </c>
      <c r="I203" s="183">
        <v>0</v>
      </c>
      <c r="J203" s="182">
        <v>9767</v>
      </c>
      <c r="K203" s="183">
        <v>0</v>
      </c>
      <c r="L203" s="183">
        <v>0</v>
      </c>
      <c r="M203" s="183">
        <v>5233</v>
      </c>
      <c r="N203" s="5">
        <v>65.11</v>
      </c>
    </row>
    <row r="204" spans="1:14" x14ac:dyDescent="0.3">
      <c r="A204" s="11" t="str">
        <f t="shared" si="3"/>
        <v>5</v>
      </c>
      <c r="B204" s="12">
        <f>IF(D204=$B$1,,(IF(C204=MAX($C$3:C204),,MAX($C$3:C204))))</f>
        <v>11316515000</v>
      </c>
      <c r="C204" s="3">
        <v>7000</v>
      </c>
      <c r="D204" s="4" t="s">
        <v>55</v>
      </c>
      <c r="E204" s="182">
        <v>0</v>
      </c>
      <c r="F204" s="182">
        <v>16800</v>
      </c>
      <c r="G204" s="182">
        <v>16800</v>
      </c>
      <c r="H204" s="183">
        <v>16800</v>
      </c>
      <c r="I204" s="183">
        <v>0</v>
      </c>
      <c r="J204" s="182">
        <v>16800</v>
      </c>
      <c r="K204" s="183">
        <v>0</v>
      </c>
      <c r="L204" s="183">
        <v>0</v>
      </c>
      <c r="M204" s="183">
        <v>0</v>
      </c>
      <c r="N204" s="5">
        <v>100</v>
      </c>
    </row>
    <row r="205" spans="1:14" x14ac:dyDescent="0.3">
      <c r="A205" s="11" t="str">
        <f t="shared" si="3"/>
        <v>5</v>
      </c>
      <c r="B205" s="12">
        <f>IF(D205=$B$1,,(IF(C205=MAX($C$3:C205),,MAX($C$3:C205))))</f>
        <v>11316515000</v>
      </c>
      <c r="C205" s="3">
        <v>7130</v>
      </c>
      <c r="D205" s="4" t="s">
        <v>79</v>
      </c>
      <c r="E205" s="182">
        <v>0</v>
      </c>
      <c r="F205" s="182">
        <v>16800</v>
      </c>
      <c r="G205" s="182">
        <v>16800</v>
      </c>
      <c r="H205" s="183">
        <v>16800</v>
      </c>
      <c r="I205" s="183">
        <v>0</v>
      </c>
      <c r="J205" s="182">
        <v>16800</v>
      </c>
      <c r="K205" s="183">
        <v>0</v>
      </c>
      <c r="L205" s="183">
        <v>0</v>
      </c>
      <c r="M205" s="183">
        <v>0</v>
      </c>
      <c r="N205" s="5">
        <v>100</v>
      </c>
    </row>
    <row r="206" spans="1:14" x14ac:dyDescent="0.3">
      <c r="A206" s="11" t="str">
        <f t="shared" si="3"/>
        <v>5</v>
      </c>
      <c r="B206" s="12">
        <f>IF(D206=$B$1,,(IF(C206=MAX($C$3:C206),,MAX($C$3:C206))))</f>
        <v>11316515000</v>
      </c>
      <c r="C206" s="3">
        <v>9000</v>
      </c>
      <c r="D206" s="4" t="s">
        <v>60</v>
      </c>
      <c r="E206" s="182">
        <v>63830</v>
      </c>
      <c r="F206" s="182">
        <v>223730</v>
      </c>
      <c r="G206" s="182">
        <v>223730</v>
      </c>
      <c r="H206" s="183">
        <v>217405.44</v>
      </c>
      <c r="I206" s="183">
        <v>0</v>
      </c>
      <c r="J206" s="182">
        <v>217405.44</v>
      </c>
      <c r="K206" s="183">
        <v>0</v>
      </c>
      <c r="L206" s="183">
        <v>0</v>
      </c>
      <c r="M206" s="183">
        <v>6324.56</v>
      </c>
      <c r="N206" s="5">
        <v>97.17</v>
      </c>
    </row>
    <row r="207" spans="1:14" x14ac:dyDescent="0.3">
      <c r="A207" s="11" t="str">
        <f t="shared" si="3"/>
        <v>5</v>
      </c>
      <c r="B207" s="12">
        <f>IF(D207=$B$1,,(IF(C207=MAX($C$3:C207),,MAX($C$3:C207))))</f>
        <v>11316515000</v>
      </c>
      <c r="C207" s="3">
        <v>9770</v>
      </c>
      <c r="D207" s="4" t="s">
        <v>68</v>
      </c>
      <c r="E207" s="182">
        <v>63830</v>
      </c>
      <c r="F207" s="182">
        <v>215730</v>
      </c>
      <c r="G207" s="182">
        <v>215730</v>
      </c>
      <c r="H207" s="183">
        <v>209405.44</v>
      </c>
      <c r="I207" s="183">
        <v>0</v>
      </c>
      <c r="J207" s="182">
        <v>209405.44</v>
      </c>
      <c r="K207" s="183">
        <v>0</v>
      </c>
      <c r="L207" s="183">
        <v>0</v>
      </c>
      <c r="M207" s="183">
        <v>6324.56</v>
      </c>
      <c r="N207" s="5">
        <v>97.07</v>
      </c>
    </row>
    <row r="208" spans="1:14" ht="21.6" x14ac:dyDescent="0.3">
      <c r="A208" s="11" t="str">
        <f t="shared" si="3"/>
        <v>5</v>
      </c>
      <c r="B208" s="12">
        <f>IF(D208=$B$1,,(IF(C208=MAX($C$3:C208),,MAX($C$3:C208))))</f>
        <v>11316515000</v>
      </c>
      <c r="C208" s="3">
        <v>9800</v>
      </c>
      <c r="D208" s="4" t="s">
        <v>62</v>
      </c>
      <c r="E208" s="182">
        <v>0</v>
      </c>
      <c r="F208" s="182">
        <v>8000</v>
      </c>
      <c r="G208" s="182">
        <v>8000</v>
      </c>
      <c r="H208" s="183">
        <v>8000</v>
      </c>
      <c r="I208" s="183">
        <v>0</v>
      </c>
      <c r="J208" s="182">
        <v>8000</v>
      </c>
      <c r="K208" s="183">
        <v>0</v>
      </c>
      <c r="L208" s="183">
        <v>0</v>
      </c>
      <c r="M208" s="183">
        <v>0</v>
      </c>
      <c r="N208" s="5">
        <v>100</v>
      </c>
    </row>
    <row r="209" spans="1:14" x14ac:dyDescent="0.3">
      <c r="A209" s="11" t="str">
        <f t="shared" si="3"/>
        <v>5</v>
      </c>
      <c r="B209" s="12">
        <f>IF(D209=$B$1,,(IF(C209=MAX($C$3:C209),,MAX($C$3:C209))))</f>
        <v>0</v>
      </c>
      <c r="C209" s="3">
        <v>11316516000</v>
      </c>
      <c r="D209" s="4" t="s">
        <v>83</v>
      </c>
      <c r="E209" s="182">
        <v>2402700</v>
      </c>
      <c r="F209" s="182">
        <v>3089900</v>
      </c>
      <c r="G209" s="182">
        <v>3089900</v>
      </c>
      <c r="H209" s="183">
        <v>2719455.35</v>
      </c>
      <c r="I209" s="183">
        <v>0</v>
      </c>
      <c r="J209" s="182">
        <v>2719455.35</v>
      </c>
      <c r="K209" s="183">
        <v>0</v>
      </c>
      <c r="L209" s="183">
        <v>0</v>
      </c>
      <c r="M209" s="183">
        <v>370444.65</v>
      </c>
      <c r="N209" s="5">
        <v>88.01</v>
      </c>
    </row>
    <row r="210" spans="1:14" x14ac:dyDescent="0.3">
      <c r="A210" s="11" t="str">
        <f t="shared" si="3"/>
        <v>5</v>
      </c>
      <c r="B210" s="12">
        <f>IF(D210=$B$1,,(IF(C210=MAX($C$3:C210),,MAX($C$3:C210))))</f>
        <v>11316516000</v>
      </c>
      <c r="C210" s="3">
        <v>100</v>
      </c>
      <c r="D210" s="4" t="s">
        <v>3</v>
      </c>
      <c r="E210" s="182">
        <v>1084630</v>
      </c>
      <c r="F210" s="182">
        <v>1155620</v>
      </c>
      <c r="G210" s="182">
        <v>1155620</v>
      </c>
      <c r="H210" s="183">
        <v>1102259.67</v>
      </c>
      <c r="I210" s="183">
        <v>0</v>
      </c>
      <c r="J210" s="182">
        <v>1102259.67</v>
      </c>
      <c r="K210" s="183">
        <v>0</v>
      </c>
      <c r="L210" s="183">
        <v>0</v>
      </c>
      <c r="M210" s="183">
        <v>53360.33</v>
      </c>
      <c r="N210" s="5">
        <v>95.38</v>
      </c>
    </row>
    <row r="211" spans="1:14" ht="42" x14ac:dyDescent="0.3">
      <c r="A211" s="11" t="str">
        <f t="shared" si="3"/>
        <v>5</v>
      </c>
      <c r="B211" s="12">
        <f>IF(D211=$B$1,,(IF(C211=MAX($C$3:C211),,MAX($C$3:C211))))</f>
        <v>11316516000</v>
      </c>
      <c r="C211" s="3">
        <v>150</v>
      </c>
      <c r="D211" s="4" t="s">
        <v>4</v>
      </c>
      <c r="E211" s="182">
        <v>1084630</v>
      </c>
      <c r="F211" s="182">
        <v>1155620</v>
      </c>
      <c r="G211" s="182">
        <v>1155620</v>
      </c>
      <c r="H211" s="183">
        <v>1102259.67</v>
      </c>
      <c r="I211" s="183">
        <v>0</v>
      </c>
      <c r="J211" s="182">
        <v>1102259.67</v>
      </c>
      <c r="K211" s="183">
        <v>0</v>
      </c>
      <c r="L211" s="183">
        <v>0</v>
      </c>
      <c r="M211" s="183">
        <v>53360.33</v>
      </c>
      <c r="N211" s="5">
        <v>95.38</v>
      </c>
    </row>
    <row r="212" spans="1:14" x14ac:dyDescent="0.3">
      <c r="A212" s="11" t="str">
        <f t="shared" si="3"/>
        <v>5</v>
      </c>
      <c r="B212" s="12">
        <f>IF(D212=$B$1,,(IF(C212=MAX($C$3:C212),,MAX($C$3:C212))))</f>
        <v>11316516000</v>
      </c>
      <c r="C212" s="3">
        <v>1000</v>
      </c>
      <c r="D212" s="4" t="s">
        <v>6</v>
      </c>
      <c r="E212" s="182">
        <v>965550</v>
      </c>
      <c r="F212" s="182">
        <v>1112960</v>
      </c>
      <c r="G212" s="182">
        <v>1112960</v>
      </c>
      <c r="H212" s="183">
        <v>987735.69</v>
      </c>
      <c r="I212" s="183">
        <v>0</v>
      </c>
      <c r="J212" s="182">
        <v>987735.69</v>
      </c>
      <c r="K212" s="183">
        <v>0</v>
      </c>
      <c r="L212" s="183">
        <v>0</v>
      </c>
      <c r="M212" s="183">
        <v>125224.31</v>
      </c>
      <c r="N212" s="5">
        <v>88.75</v>
      </c>
    </row>
    <row r="213" spans="1:14" x14ac:dyDescent="0.3">
      <c r="A213" s="11" t="str">
        <f t="shared" si="3"/>
        <v>5</v>
      </c>
      <c r="B213" s="12">
        <f>IF(D213=$B$1,,(IF(C213=MAX($C$3:C213),,MAX($C$3:C213))))</f>
        <v>11316516000</v>
      </c>
      <c r="C213" s="3">
        <v>1010</v>
      </c>
      <c r="D213" s="4" t="s">
        <v>64</v>
      </c>
      <c r="E213" s="182">
        <v>965550</v>
      </c>
      <c r="F213" s="182">
        <v>1112960</v>
      </c>
      <c r="G213" s="182">
        <v>1112960</v>
      </c>
      <c r="H213" s="183">
        <v>987735.69</v>
      </c>
      <c r="I213" s="183">
        <v>0</v>
      </c>
      <c r="J213" s="182">
        <v>987735.69</v>
      </c>
      <c r="K213" s="183">
        <v>0</v>
      </c>
      <c r="L213" s="183">
        <v>0</v>
      </c>
      <c r="M213" s="183">
        <v>125224.31</v>
      </c>
      <c r="N213" s="5">
        <v>88.75</v>
      </c>
    </row>
    <row r="214" spans="1:14" x14ac:dyDescent="0.3">
      <c r="A214" s="11" t="str">
        <f t="shared" si="3"/>
        <v>5</v>
      </c>
      <c r="B214" s="12">
        <f>IF(D214=$B$1,,(IF(C214=MAX($C$3:C214),,MAX($C$3:C214))))</f>
        <v>11316516000</v>
      </c>
      <c r="C214" s="3">
        <v>3000</v>
      </c>
      <c r="D214" s="4" t="s">
        <v>17</v>
      </c>
      <c r="E214" s="182">
        <v>0</v>
      </c>
      <c r="F214" s="182">
        <v>12000</v>
      </c>
      <c r="G214" s="182">
        <v>12000</v>
      </c>
      <c r="H214" s="183">
        <v>12000</v>
      </c>
      <c r="I214" s="183">
        <v>0</v>
      </c>
      <c r="J214" s="182">
        <v>12000</v>
      </c>
      <c r="K214" s="183">
        <v>0</v>
      </c>
      <c r="L214" s="183">
        <v>0</v>
      </c>
      <c r="M214" s="183">
        <v>0</v>
      </c>
      <c r="N214" s="5">
        <v>100</v>
      </c>
    </row>
    <row r="215" spans="1:14" x14ac:dyDescent="0.3">
      <c r="A215" s="11" t="str">
        <f t="shared" si="3"/>
        <v>5</v>
      </c>
      <c r="B215" s="12">
        <f>IF(D215=$B$1,,(IF(C215=MAX($C$3:C215),,MAX($C$3:C215))))</f>
        <v>11316516000</v>
      </c>
      <c r="C215" s="3">
        <v>3191</v>
      </c>
      <c r="D215" s="4" t="s">
        <v>65</v>
      </c>
      <c r="E215" s="182">
        <v>0</v>
      </c>
      <c r="F215" s="182">
        <v>2000</v>
      </c>
      <c r="G215" s="182">
        <v>2000</v>
      </c>
      <c r="H215" s="183">
        <v>2000</v>
      </c>
      <c r="I215" s="183">
        <v>0</v>
      </c>
      <c r="J215" s="182">
        <v>2000</v>
      </c>
      <c r="K215" s="183">
        <v>0</v>
      </c>
      <c r="L215" s="183">
        <v>0</v>
      </c>
      <c r="M215" s="183">
        <v>0</v>
      </c>
      <c r="N215" s="5">
        <v>100</v>
      </c>
    </row>
    <row r="216" spans="1:14" ht="21.6" x14ac:dyDescent="0.3">
      <c r="A216" s="11" t="str">
        <f t="shared" si="3"/>
        <v>5</v>
      </c>
      <c r="B216" s="12">
        <f>IF(D216=$B$1,,(IF(C216=MAX($C$3:C216),,MAX($C$3:C216))))</f>
        <v>11316516000</v>
      </c>
      <c r="C216" s="3">
        <v>3242</v>
      </c>
      <c r="D216" s="4" t="s">
        <v>45</v>
      </c>
      <c r="E216" s="182">
        <v>0</v>
      </c>
      <c r="F216" s="182">
        <v>10000</v>
      </c>
      <c r="G216" s="182">
        <v>10000</v>
      </c>
      <c r="H216" s="183">
        <v>10000</v>
      </c>
      <c r="I216" s="183">
        <v>0</v>
      </c>
      <c r="J216" s="182">
        <v>10000</v>
      </c>
      <c r="K216" s="183">
        <v>0</v>
      </c>
      <c r="L216" s="183">
        <v>0</v>
      </c>
      <c r="M216" s="183">
        <v>0</v>
      </c>
      <c r="N216" s="5">
        <v>100</v>
      </c>
    </row>
    <row r="217" spans="1:14" x14ac:dyDescent="0.3">
      <c r="A217" s="11" t="str">
        <f t="shared" si="3"/>
        <v>5</v>
      </c>
      <c r="B217" s="12">
        <f>IF(D217=$B$1,,(IF(C217=MAX($C$3:C217),,MAX($C$3:C217))))</f>
        <v>11316516000</v>
      </c>
      <c r="C217" s="3">
        <v>4000</v>
      </c>
      <c r="D217" s="4" t="s">
        <v>46</v>
      </c>
      <c r="E217" s="182">
        <v>345520</v>
      </c>
      <c r="F217" s="182">
        <v>371850</v>
      </c>
      <c r="G217" s="182">
        <v>371850</v>
      </c>
      <c r="H217" s="183">
        <v>335709.1</v>
      </c>
      <c r="I217" s="183">
        <v>0</v>
      </c>
      <c r="J217" s="182">
        <v>335709.1</v>
      </c>
      <c r="K217" s="183">
        <v>0</v>
      </c>
      <c r="L217" s="183">
        <v>0</v>
      </c>
      <c r="M217" s="183">
        <v>36140.9</v>
      </c>
      <c r="N217" s="5">
        <v>90.28</v>
      </c>
    </row>
    <row r="218" spans="1:14" ht="21.6" x14ac:dyDescent="0.3">
      <c r="A218" s="11" t="str">
        <f t="shared" si="3"/>
        <v>5</v>
      </c>
      <c r="B218" s="12">
        <f>IF(D218=$B$1,,(IF(C218=MAX($C$3:C218),,MAX($C$3:C218))))</f>
        <v>11316516000</v>
      </c>
      <c r="C218" s="3">
        <v>4060</v>
      </c>
      <c r="D218" s="4" t="s">
        <v>48</v>
      </c>
      <c r="E218" s="182">
        <v>345520</v>
      </c>
      <c r="F218" s="182">
        <v>371850</v>
      </c>
      <c r="G218" s="182">
        <v>371850</v>
      </c>
      <c r="H218" s="183">
        <v>335709.1</v>
      </c>
      <c r="I218" s="183">
        <v>0</v>
      </c>
      <c r="J218" s="182">
        <v>335709.1</v>
      </c>
      <c r="K218" s="183">
        <v>0</v>
      </c>
      <c r="L218" s="183">
        <v>0</v>
      </c>
      <c r="M218" s="183">
        <v>36140.9</v>
      </c>
      <c r="N218" s="5">
        <v>90.28</v>
      </c>
    </row>
    <row r="219" spans="1:14" x14ac:dyDescent="0.3">
      <c r="A219" s="11" t="str">
        <f t="shared" si="3"/>
        <v>5</v>
      </c>
      <c r="B219" s="12">
        <f>IF(D219=$B$1,,(IF(C219=MAX($C$3:C219),,MAX($C$3:C219))))</f>
        <v>11316516000</v>
      </c>
      <c r="C219" s="3">
        <v>6000</v>
      </c>
      <c r="D219" s="4" t="s">
        <v>66</v>
      </c>
      <c r="E219" s="182">
        <v>7000</v>
      </c>
      <c r="F219" s="182">
        <v>117870</v>
      </c>
      <c r="G219" s="182">
        <v>117870</v>
      </c>
      <c r="H219" s="183">
        <v>109659.05</v>
      </c>
      <c r="I219" s="183">
        <v>0</v>
      </c>
      <c r="J219" s="182">
        <v>109659.05</v>
      </c>
      <c r="K219" s="183">
        <v>0</v>
      </c>
      <c r="L219" s="183">
        <v>0</v>
      </c>
      <c r="M219" s="183">
        <v>8210.9500000000007</v>
      </c>
      <c r="N219" s="5">
        <v>93.03</v>
      </c>
    </row>
    <row r="220" spans="1:14" x14ac:dyDescent="0.3">
      <c r="A220" s="11" t="str">
        <f t="shared" si="3"/>
        <v>5</v>
      </c>
      <c r="B220" s="12">
        <f>IF(D220=$B$1,,(IF(C220=MAX($C$3:C220),,MAX($C$3:C220))))</f>
        <v>11316516000</v>
      </c>
      <c r="C220" s="3">
        <v>6030</v>
      </c>
      <c r="D220" s="4" t="s">
        <v>67</v>
      </c>
      <c r="E220" s="182">
        <v>7000</v>
      </c>
      <c r="F220" s="182">
        <v>117870</v>
      </c>
      <c r="G220" s="182">
        <v>117870</v>
      </c>
      <c r="H220" s="183">
        <v>109659.05</v>
      </c>
      <c r="I220" s="183">
        <v>0</v>
      </c>
      <c r="J220" s="182">
        <v>109659.05</v>
      </c>
      <c r="K220" s="183">
        <v>0</v>
      </c>
      <c r="L220" s="183">
        <v>0</v>
      </c>
      <c r="M220" s="183">
        <v>8210.9500000000007</v>
      </c>
      <c r="N220" s="5">
        <v>93.03</v>
      </c>
    </row>
    <row r="221" spans="1:14" x14ac:dyDescent="0.3">
      <c r="A221" s="11" t="str">
        <f t="shared" si="3"/>
        <v>5</v>
      </c>
      <c r="B221" s="12">
        <f>IF(D221=$B$1,,(IF(C221=MAX($C$3:C221),,MAX($C$3:C221))))</f>
        <v>11316516000</v>
      </c>
      <c r="C221" s="3">
        <v>7000</v>
      </c>
      <c r="D221" s="4" t="s">
        <v>55</v>
      </c>
      <c r="E221" s="182">
        <v>0</v>
      </c>
      <c r="F221" s="182">
        <v>23200</v>
      </c>
      <c r="G221" s="182">
        <v>23200</v>
      </c>
      <c r="H221" s="183">
        <v>23200</v>
      </c>
      <c r="I221" s="183">
        <v>0</v>
      </c>
      <c r="J221" s="182">
        <v>23200</v>
      </c>
      <c r="K221" s="183">
        <v>0</v>
      </c>
      <c r="L221" s="183">
        <v>0</v>
      </c>
      <c r="M221" s="183">
        <v>0</v>
      </c>
      <c r="N221" s="5">
        <v>100</v>
      </c>
    </row>
    <row r="222" spans="1:14" x14ac:dyDescent="0.3">
      <c r="A222" s="11" t="str">
        <f t="shared" si="3"/>
        <v>5</v>
      </c>
      <c r="B222" s="12">
        <f>IF(D222=$B$1,,(IF(C222=MAX($C$3:C222),,MAX($C$3:C222))))</f>
        <v>11316516000</v>
      </c>
      <c r="C222" s="3">
        <v>7130</v>
      </c>
      <c r="D222" s="4" t="s">
        <v>79</v>
      </c>
      <c r="E222" s="182">
        <v>0</v>
      </c>
      <c r="F222" s="182">
        <v>23200</v>
      </c>
      <c r="G222" s="182">
        <v>23200</v>
      </c>
      <c r="H222" s="183">
        <v>23200</v>
      </c>
      <c r="I222" s="183">
        <v>0</v>
      </c>
      <c r="J222" s="182">
        <v>23200</v>
      </c>
      <c r="K222" s="183">
        <v>0</v>
      </c>
      <c r="L222" s="183">
        <v>0</v>
      </c>
      <c r="M222" s="183">
        <v>0</v>
      </c>
      <c r="N222" s="5">
        <v>100</v>
      </c>
    </row>
    <row r="223" spans="1:14" x14ac:dyDescent="0.3">
      <c r="A223" s="11" t="str">
        <f t="shared" si="3"/>
        <v>5</v>
      </c>
      <c r="B223" s="12">
        <f>IF(D223=$B$1,,(IF(C223=MAX($C$3:C223),,MAX($C$3:C223))))</f>
        <v>11316516000</v>
      </c>
      <c r="C223" s="3">
        <v>9000</v>
      </c>
      <c r="D223" s="4" t="s">
        <v>60</v>
      </c>
      <c r="E223" s="182">
        <v>0</v>
      </c>
      <c r="F223" s="182">
        <v>296400</v>
      </c>
      <c r="G223" s="182">
        <v>296400</v>
      </c>
      <c r="H223" s="183">
        <v>148891.84</v>
      </c>
      <c r="I223" s="183">
        <v>0</v>
      </c>
      <c r="J223" s="182">
        <v>148891.84</v>
      </c>
      <c r="K223" s="183">
        <v>0</v>
      </c>
      <c r="L223" s="183">
        <v>0</v>
      </c>
      <c r="M223" s="183">
        <v>147508.16</v>
      </c>
      <c r="N223" s="5">
        <v>50.23</v>
      </c>
    </row>
    <row r="224" spans="1:14" ht="52.2" x14ac:dyDescent="0.3">
      <c r="A224" s="11" t="str">
        <f t="shared" si="3"/>
        <v>5</v>
      </c>
      <c r="B224" s="12">
        <f>IF(D224=$B$1,,(IF(C224=MAX($C$3:C224),,MAX($C$3:C224))))</f>
        <v>11316516000</v>
      </c>
      <c r="C224" s="3">
        <v>9730</v>
      </c>
      <c r="D224" s="4" t="s">
        <v>136</v>
      </c>
      <c r="E224" s="182">
        <v>0</v>
      </c>
      <c r="F224" s="182">
        <v>100000</v>
      </c>
      <c r="G224" s="182">
        <v>100000</v>
      </c>
      <c r="H224" s="183">
        <v>0</v>
      </c>
      <c r="I224" s="183">
        <v>0</v>
      </c>
      <c r="J224" s="182">
        <v>0</v>
      </c>
      <c r="K224" s="183">
        <v>0</v>
      </c>
      <c r="L224" s="183">
        <v>0</v>
      </c>
      <c r="M224" s="183">
        <v>100000</v>
      </c>
      <c r="N224" s="5">
        <v>0</v>
      </c>
    </row>
    <row r="225" spans="1:14" x14ac:dyDescent="0.3">
      <c r="A225" s="11" t="str">
        <f t="shared" si="3"/>
        <v>5</v>
      </c>
      <c r="B225" s="12">
        <f>IF(D225=$B$1,,(IF(C225=MAX($C$3:C225),,MAX($C$3:C225))))</f>
        <v>11316516000</v>
      </c>
      <c r="C225" s="3">
        <v>9770</v>
      </c>
      <c r="D225" s="4" t="s">
        <v>68</v>
      </c>
      <c r="E225" s="182">
        <v>0</v>
      </c>
      <c r="F225" s="182">
        <v>186400</v>
      </c>
      <c r="G225" s="182">
        <v>186400</v>
      </c>
      <c r="H225" s="183">
        <v>138891.84</v>
      </c>
      <c r="I225" s="183">
        <v>0</v>
      </c>
      <c r="J225" s="182">
        <v>138891.84</v>
      </c>
      <c r="K225" s="183">
        <v>0</v>
      </c>
      <c r="L225" s="183">
        <v>0</v>
      </c>
      <c r="M225" s="183">
        <v>47508.160000000003</v>
      </c>
      <c r="N225" s="5">
        <v>74.510000000000005</v>
      </c>
    </row>
    <row r="226" spans="1:14" ht="21.6" x14ac:dyDescent="0.3">
      <c r="A226" s="11" t="str">
        <f t="shared" si="3"/>
        <v>5</v>
      </c>
      <c r="B226" s="12">
        <f>IF(D226=$B$1,,(IF(C226=MAX($C$3:C226),,MAX($C$3:C226))))</f>
        <v>11316516000</v>
      </c>
      <c r="C226" s="3">
        <v>9800</v>
      </c>
      <c r="D226" s="4" t="s">
        <v>62</v>
      </c>
      <c r="E226" s="182">
        <v>0</v>
      </c>
      <c r="F226" s="182">
        <v>10000</v>
      </c>
      <c r="G226" s="182">
        <v>10000</v>
      </c>
      <c r="H226" s="183">
        <v>10000</v>
      </c>
      <c r="I226" s="183">
        <v>0</v>
      </c>
      <c r="J226" s="182">
        <v>10000</v>
      </c>
      <c r="K226" s="183">
        <v>0</v>
      </c>
      <c r="L226" s="183">
        <v>0</v>
      </c>
      <c r="M226" s="183">
        <v>0</v>
      </c>
      <c r="N226" s="5">
        <v>100</v>
      </c>
    </row>
    <row r="227" spans="1:14" x14ac:dyDescent="0.3">
      <c r="A227" s="11" t="str">
        <f t="shared" si="3"/>
        <v>5</v>
      </c>
      <c r="B227" s="12">
        <f>IF(D227=$B$1,,(IF(C227=MAX($C$3:C227),,MAX($C$3:C227))))</f>
        <v>0</v>
      </c>
      <c r="C227" s="3">
        <v>11316520000</v>
      </c>
      <c r="D227" s="4" t="s">
        <v>84</v>
      </c>
      <c r="E227" s="182">
        <v>861140</v>
      </c>
      <c r="F227" s="182">
        <v>1002670</v>
      </c>
      <c r="G227" s="182">
        <v>1002670</v>
      </c>
      <c r="H227" s="183">
        <v>980110.33</v>
      </c>
      <c r="I227" s="183">
        <v>0</v>
      </c>
      <c r="J227" s="182">
        <v>980110.33</v>
      </c>
      <c r="K227" s="183">
        <v>0</v>
      </c>
      <c r="L227" s="183">
        <v>0</v>
      </c>
      <c r="M227" s="183">
        <v>22559.67</v>
      </c>
      <c r="N227" s="5">
        <v>97.75</v>
      </c>
    </row>
    <row r="228" spans="1:14" x14ac:dyDescent="0.3">
      <c r="A228" s="11" t="str">
        <f t="shared" si="3"/>
        <v>5</v>
      </c>
      <c r="B228" s="12">
        <f>IF(D228=$B$1,,(IF(C228=MAX($C$3:C228),,MAX($C$3:C228))))</f>
        <v>11316520000</v>
      </c>
      <c r="C228" s="3">
        <v>100</v>
      </c>
      <c r="D228" s="4" t="s">
        <v>3</v>
      </c>
      <c r="E228" s="182">
        <v>646310</v>
      </c>
      <c r="F228" s="182">
        <v>745660</v>
      </c>
      <c r="G228" s="182">
        <v>745660</v>
      </c>
      <c r="H228" s="183">
        <v>729431.17</v>
      </c>
      <c r="I228" s="183">
        <v>0</v>
      </c>
      <c r="J228" s="182">
        <v>729431.17</v>
      </c>
      <c r="K228" s="183">
        <v>0</v>
      </c>
      <c r="L228" s="183">
        <v>0</v>
      </c>
      <c r="M228" s="183">
        <v>16228.83</v>
      </c>
      <c r="N228" s="5">
        <v>97.82</v>
      </c>
    </row>
    <row r="229" spans="1:14" ht="42" x14ac:dyDescent="0.3">
      <c r="A229" s="11" t="str">
        <f t="shared" si="3"/>
        <v>5</v>
      </c>
      <c r="B229" s="12">
        <f>IF(D229=$B$1,,(IF(C229=MAX($C$3:C229),,MAX($C$3:C229))))</f>
        <v>11316520000</v>
      </c>
      <c r="C229" s="3">
        <v>150</v>
      </c>
      <c r="D229" s="4" t="s">
        <v>4</v>
      </c>
      <c r="E229" s="182">
        <v>646310</v>
      </c>
      <c r="F229" s="182">
        <v>745660</v>
      </c>
      <c r="G229" s="182">
        <v>745660</v>
      </c>
      <c r="H229" s="183">
        <v>729431.17</v>
      </c>
      <c r="I229" s="183">
        <v>0</v>
      </c>
      <c r="J229" s="182">
        <v>729431.17</v>
      </c>
      <c r="K229" s="183">
        <v>0</v>
      </c>
      <c r="L229" s="183">
        <v>0</v>
      </c>
      <c r="M229" s="183">
        <v>16228.83</v>
      </c>
      <c r="N229" s="5">
        <v>97.82</v>
      </c>
    </row>
    <row r="230" spans="1:14" x14ac:dyDescent="0.3">
      <c r="A230" s="11" t="str">
        <f t="shared" si="3"/>
        <v>5</v>
      </c>
      <c r="B230" s="12">
        <f>IF(D230=$B$1,,(IF(C230=MAX($C$3:C230),,MAX($C$3:C230))))</f>
        <v>11316520000</v>
      </c>
      <c r="C230" s="3">
        <v>1000</v>
      </c>
      <c r="D230" s="4" t="s">
        <v>6</v>
      </c>
      <c r="E230" s="182">
        <v>42340</v>
      </c>
      <c r="F230" s="182">
        <v>45200</v>
      </c>
      <c r="G230" s="182">
        <v>45200</v>
      </c>
      <c r="H230" s="183">
        <v>42646.99</v>
      </c>
      <c r="I230" s="183">
        <v>0</v>
      </c>
      <c r="J230" s="182">
        <v>42646.99</v>
      </c>
      <c r="K230" s="183">
        <v>0</v>
      </c>
      <c r="L230" s="183">
        <v>0</v>
      </c>
      <c r="M230" s="183">
        <v>2553.0100000000002</v>
      </c>
      <c r="N230" s="5">
        <v>94.35</v>
      </c>
    </row>
    <row r="231" spans="1:14" x14ac:dyDescent="0.3">
      <c r="A231" s="11" t="str">
        <f t="shared" si="3"/>
        <v>5</v>
      </c>
      <c r="B231" s="12">
        <f>IF(D231=$B$1,,(IF(C231=MAX($C$3:C231),,MAX($C$3:C231))))</f>
        <v>11316520000</v>
      </c>
      <c r="C231" s="3">
        <v>1010</v>
      </c>
      <c r="D231" s="4" t="s">
        <v>64</v>
      </c>
      <c r="E231" s="182">
        <v>42340</v>
      </c>
      <c r="F231" s="182">
        <v>45200</v>
      </c>
      <c r="G231" s="182">
        <v>45200</v>
      </c>
      <c r="H231" s="183">
        <v>42646.99</v>
      </c>
      <c r="I231" s="183">
        <v>0</v>
      </c>
      <c r="J231" s="182">
        <v>42646.99</v>
      </c>
      <c r="K231" s="183">
        <v>0</v>
      </c>
      <c r="L231" s="183">
        <v>0</v>
      </c>
      <c r="M231" s="183">
        <v>2553.0100000000002</v>
      </c>
      <c r="N231" s="5">
        <v>94.35</v>
      </c>
    </row>
    <row r="232" spans="1:14" x14ac:dyDescent="0.3">
      <c r="A232" s="11" t="str">
        <f t="shared" si="3"/>
        <v>5</v>
      </c>
      <c r="B232" s="12">
        <f>IF(D232=$B$1,,(IF(C232=MAX($C$3:C232),,MAX($C$3:C232))))</f>
        <v>11316520000</v>
      </c>
      <c r="C232" s="3">
        <v>3000</v>
      </c>
      <c r="D232" s="4" t="s">
        <v>17</v>
      </c>
      <c r="E232" s="182">
        <v>1000</v>
      </c>
      <c r="F232" s="182">
        <v>0</v>
      </c>
      <c r="G232" s="182">
        <v>0</v>
      </c>
      <c r="H232" s="183">
        <v>0</v>
      </c>
      <c r="I232" s="183">
        <v>0</v>
      </c>
      <c r="J232" s="182">
        <v>0</v>
      </c>
      <c r="K232" s="183">
        <v>0</v>
      </c>
      <c r="L232" s="183">
        <v>0</v>
      </c>
      <c r="M232" s="183">
        <v>0</v>
      </c>
      <c r="N232" s="5">
        <v>0</v>
      </c>
    </row>
    <row r="233" spans="1:14" ht="21.6" x14ac:dyDescent="0.3">
      <c r="A233" s="11" t="str">
        <f t="shared" si="3"/>
        <v>5</v>
      </c>
      <c r="B233" s="12">
        <f>IF(D233=$B$1,,(IF(C233=MAX($C$3:C233),,MAX($C$3:C233))))</f>
        <v>11316520000</v>
      </c>
      <c r="C233" s="3">
        <v>3242</v>
      </c>
      <c r="D233" s="4" t="s">
        <v>45</v>
      </c>
      <c r="E233" s="182">
        <v>1000</v>
      </c>
      <c r="F233" s="182">
        <v>0</v>
      </c>
      <c r="G233" s="182">
        <v>0</v>
      </c>
      <c r="H233" s="183">
        <v>0</v>
      </c>
      <c r="I233" s="183">
        <v>0</v>
      </c>
      <c r="J233" s="182">
        <v>0</v>
      </c>
      <c r="K233" s="183">
        <v>0</v>
      </c>
      <c r="L233" s="183">
        <v>0</v>
      </c>
      <c r="M233" s="183">
        <v>0</v>
      </c>
      <c r="N233" s="5">
        <v>0</v>
      </c>
    </row>
    <row r="234" spans="1:14" x14ac:dyDescent="0.3">
      <c r="A234" s="11" t="str">
        <f t="shared" si="3"/>
        <v>5</v>
      </c>
      <c r="B234" s="12">
        <f>IF(D234=$B$1,,(IF(C234=MAX($C$3:C234),,MAX($C$3:C234))))</f>
        <v>11316520000</v>
      </c>
      <c r="C234" s="3">
        <v>4000</v>
      </c>
      <c r="D234" s="4" t="s">
        <v>46</v>
      </c>
      <c r="E234" s="182">
        <v>138810</v>
      </c>
      <c r="F234" s="182">
        <v>156550</v>
      </c>
      <c r="G234" s="182">
        <v>156550</v>
      </c>
      <c r="H234" s="183">
        <v>154672.72</v>
      </c>
      <c r="I234" s="183">
        <v>0</v>
      </c>
      <c r="J234" s="182">
        <v>154672.72</v>
      </c>
      <c r="K234" s="183">
        <v>0</v>
      </c>
      <c r="L234" s="183">
        <v>0</v>
      </c>
      <c r="M234" s="183">
        <v>1877.28</v>
      </c>
      <c r="N234" s="5">
        <v>98.8</v>
      </c>
    </row>
    <row r="235" spans="1:14" ht="21.6" x14ac:dyDescent="0.3">
      <c r="A235" s="11" t="str">
        <f t="shared" si="3"/>
        <v>5</v>
      </c>
      <c r="B235" s="12">
        <f>IF(D235=$B$1,,(IF(C235=MAX($C$3:C235),,MAX($C$3:C235))))</f>
        <v>11316520000</v>
      </c>
      <c r="C235" s="3">
        <v>4060</v>
      </c>
      <c r="D235" s="4" t="s">
        <v>48</v>
      </c>
      <c r="E235" s="182">
        <v>138810</v>
      </c>
      <c r="F235" s="182">
        <v>156550</v>
      </c>
      <c r="G235" s="182">
        <v>156550</v>
      </c>
      <c r="H235" s="183">
        <v>154672.72</v>
      </c>
      <c r="I235" s="183">
        <v>0</v>
      </c>
      <c r="J235" s="182">
        <v>154672.72</v>
      </c>
      <c r="K235" s="183">
        <v>0</v>
      </c>
      <c r="L235" s="183">
        <v>0</v>
      </c>
      <c r="M235" s="183">
        <v>1877.28</v>
      </c>
      <c r="N235" s="5">
        <v>98.8</v>
      </c>
    </row>
    <row r="236" spans="1:14" x14ac:dyDescent="0.3">
      <c r="A236" s="11" t="str">
        <f t="shared" si="3"/>
        <v>5</v>
      </c>
      <c r="B236" s="12">
        <f>IF(D236=$B$1,,(IF(C236=MAX($C$3:C236),,MAX($C$3:C236))))</f>
        <v>11316520000</v>
      </c>
      <c r="C236" s="3">
        <v>6000</v>
      </c>
      <c r="D236" s="4" t="s">
        <v>66</v>
      </c>
      <c r="E236" s="182">
        <v>31180</v>
      </c>
      <c r="F236" s="182">
        <v>10410</v>
      </c>
      <c r="G236" s="182">
        <v>10410</v>
      </c>
      <c r="H236" s="183">
        <v>10009.450000000001</v>
      </c>
      <c r="I236" s="183">
        <v>0</v>
      </c>
      <c r="J236" s="182">
        <v>10009.450000000001</v>
      </c>
      <c r="K236" s="183">
        <v>0</v>
      </c>
      <c r="L236" s="183">
        <v>0</v>
      </c>
      <c r="M236" s="183">
        <v>400.55</v>
      </c>
      <c r="N236" s="5">
        <v>96.15</v>
      </c>
    </row>
    <row r="237" spans="1:14" x14ac:dyDescent="0.3">
      <c r="A237" s="11" t="str">
        <f t="shared" si="3"/>
        <v>5</v>
      </c>
      <c r="B237" s="12">
        <f>IF(D237=$B$1,,(IF(C237=MAX($C$3:C237),,MAX($C$3:C237))))</f>
        <v>11316520000</v>
      </c>
      <c r="C237" s="3">
        <v>6030</v>
      </c>
      <c r="D237" s="4" t="s">
        <v>67</v>
      </c>
      <c r="E237" s="182">
        <v>31180</v>
      </c>
      <c r="F237" s="182">
        <v>10410</v>
      </c>
      <c r="G237" s="182">
        <v>10410</v>
      </c>
      <c r="H237" s="183">
        <v>10009.450000000001</v>
      </c>
      <c r="I237" s="183">
        <v>0</v>
      </c>
      <c r="J237" s="182">
        <v>10009.450000000001</v>
      </c>
      <c r="K237" s="183">
        <v>0</v>
      </c>
      <c r="L237" s="183">
        <v>0</v>
      </c>
      <c r="M237" s="183">
        <v>400.55</v>
      </c>
      <c r="N237" s="5">
        <v>96.15</v>
      </c>
    </row>
    <row r="238" spans="1:14" x14ac:dyDescent="0.3">
      <c r="A238" s="11" t="str">
        <f t="shared" si="3"/>
        <v>5</v>
      </c>
      <c r="B238" s="12">
        <f>IF(D238=$B$1,,(IF(C238=MAX($C$3:C238),,MAX($C$3:C238))))</f>
        <v>11316520000</v>
      </c>
      <c r="C238" s="3">
        <v>7000</v>
      </c>
      <c r="D238" s="4" t="s">
        <v>55</v>
      </c>
      <c r="E238" s="182">
        <v>0</v>
      </c>
      <c r="F238" s="182">
        <v>12300</v>
      </c>
      <c r="G238" s="182">
        <v>12300</v>
      </c>
      <c r="H238" s="183">
        <v>12300</v>
      </c>
      <c r="I238" s="183">
        <v>0</v>
      </c>
      <c r="J238" s="182">
        <v>12300</v>
      </c>
      <c r="K238" s="183">
        <v>0</v>
      </c>
      <c r="L238" s="183">
        <v>0</v>
      </c>
      <c r="M238" s="183">
        <v>0</v>
      </c>
      <c r="N238" s="5">
        <v>100</v>
      </c>
    </row>
    <row r="239" spans="1:14" x14ac:dyDescent="0.3">
      <c r="A239" s="11" t="str">
        <f t="shared" si="3"/>
        <v>5</v>
      </c>
      <c r="B239" s="12">
        <f>IF(D239=$B$1,,(IF(C239=MAX($C$3:C239),,MAX($C$3:C239))))</f>
        <v>11316520000</v>
      </c>
      <c r="C239" s="3">
        <v>7130</v>
      </c>
      <c r="D239" s="4" t="s">
        <v>79</v>
      </c>
      <c r="E239" s="182">
        <v>0</v>
      </c>
      <c r="F239" s="182">
        <v>12300</v>
      </c>
      <c r="G239" s="182">
        <v>12300</v>
      </c>
      <c r="H239" s="183">
        <v>12300</v>
      </c>
      <c r="I239" s="183">
        <v>0</v>
      </c>
      <c r="J239" s="182">
        <v>12300</v>
      </c>
      <c r="K239" s="183">
        <v>0</v>
      </c>
      <c r="L239" s="183">
        <v>0</v>
      </c>
      <c r="M239" s="183">
        <v>0</v>
      </c>
      <c r="N239" s="5">
        <v>100</v>
      </c>
    </row>
    <row r="240" spans="1:14" x14ac:dyDescent="0.3">
      <c r="A240" s="11" t="str">
        <f t="shared" si="3"/>
        <v>5</v>
      </c>
      <c r="B240" s="12">
        <f>IF(D240=$B$1,,(IF(C240=MAX($C$3:C240),,MAX($C$3:C240))))</f>
        <v>11316520000</v>
      </c>
      <c r="C240" s="3">
        <v>9000</v>
      </c>
      <c r="D240" s="4" t="s">
        <v>60</v>
      </c>
      <c r="E240" s="182">
        <v>1500</v>
      </c>
      <c r="F240" s="182">
        <v>32550</v>
      </c>
      <c r="G240" s="182">
        <v>32550</v>
      </c>
      <c r="H240" s="183">
        <v>31050</v>
      </c>
      <c r="I240" s="183">
        <v>0</v>
      </c>
      <c r="J240" s="182">
        <v>31050</v>
      </c>
      <c r="K240" s="183">
        <v>0</v>
      </c>
      <c r="L240" s="183">
        <v>0</v>
      </c>
      <c r="M240" s="183">
        <v>1500</v>
      </c>
      <c r="N240" s="5">
        <v>95.39</v>
      </c>
    </row>
    <row r="241" spans="1:14" x14ac:dyDescent="0.3">
      <c r="A241" s="11" t="str">
        <f t="shared" si="3"/>
        <v>5</v>
      </c>
      <c r="B241" s="12">
        <f>IF(D241=$B$1,,(IF(C241=MAX($C$3:C241),,MAX($C$3:C241))))</f>
        <v>11316520000</v>
      </c>
      <c r="C241" s="3">
        <v>9770</v>
      </c>
      <c r="D241" s="4" t="s">
        <v>68</v>
      </c>
      <c r="E241" s="182">
        <v>1500</v>
      </c>
      <c r="F241" s="182">
        <v>24550</v>
      </c>
      <c r="G241" s="182">
        <v>24550</v>
      </c>
      <c r="H241" s="183">
        <v>23050</v>
      </c>
      <c r="I241" s="183">
        <v>0</v>
      </c>
      <c r="J241" s="182">
        <v>23050</v>
      </c>
      <c r="K241" s="183">
        <v>0</v>
      </c>
      <c r="L241" s="183">
        <v>0</v>
      </c>
      <c r="M241" s="183">
        <v>1500</v>
      </c>
      <c r="N241" s="5">
        <v>93.89</v>
      </c>
    </row>
    <row r="242" spans="1:14" ht="21.6" x14ac:dyDescent="0.3">
      <c r="A242" s="11" t="str">
        <f t="shared" si="3"/>
        <v>5</v>
      </c>
      <c r="B242" s="12">
        <f>IF(D242=$B$1,,(IF(C242=MAX($C$3:C242),,MAX($C$3:C242))))</f>
        <v>11316520000</v>
      </c>
      <c r="C242" s="3">
        <v>9800</v>
      </c>
      <c r="D242" s="4" t="s">
        <v>62</v>
      </c>
      <c r="E242" s="182">
        <v>0</v>
      </c>
      <c r="F242" s="182">
        <v>8000</v>
      </c>
      <c r="G242" s="182">
        <v>8000</v>
      </c>
      <c r="H242" s="183">
        <v>8000</v>
      </c>
      <c r="I242" s="183">
        <v>0</v>
      </c>
      <c r="J242" s="182">
        <v>8000</v>
      </c>
      <c r="K242" s="183">
        <v>0</v>
      </c>
      <c r="L242" s="183">
        <v>0</v>
      </c>
      <c r="M242" s="183">
        <v>0</v>
      </c>
      <c r="N242" s="5">
        <v>100</v>
      </c>
    </row>
    <row r="243" spans="1:14" x14ac:dyDescent="0.3">
      <c r="A243" s="11" t="str">
        <f t="shared" si="3"/>
        <v>5</v>
      </c>
      <c r="B243" s="12">
        <f>IF(D243=$B$1,,(IF(C243=MAX($C$3:C243),,MAX($C$3:C243))))</f>
        <v>0</v>
      </c>
      <c r="C243" s="3">
        <v>11316521000</v>
      </c>
      <c r="D243" s="4" t="s">
        <v>85</v>
      </c>
      <c r="E243" s="182">
        <v>3081330</v>
      </c>
      <c r="F243" s="182">
        <v>3417330</v>
      </c>
      <c r="G243" s="182">
        <v>3417330</v>
      </c>
      <c r="H243" s="183">
        <v>2931243.09</v>
      </c>
      <c r="I243" s="183">
        <v>0</v>
      </c>
      <c r="J243" s="182">
        <v>2931243.09</v>
      </c>
      <c r="K243" s="183">
        <v>0</v>
      </c>
      <c r="L243" s="183">
        <v>0</v>
      </c>
      <c r="M243" s="183">
        <v>486086.91</v>
      </c>
      <c r="N243" s="5">
        <v>85.78</v>
      </c>
    </row>
    <row r="244" spans="1:14" x14ac:dyDescent="0.3">
      <c r="A244" s="11" t="str">
        <f t="shared" si="3"/>
        <v>5</v>
      </c>
      <c r="B244" s="12">
        <f>IF(D244=$B$1,,(IF(C244=MAX($C$3:C244),,MAX($C$3:C244))))</f>
        <v>11316521000</v>
      </c>
      <c r="C244" s="3">
        <v>100</v>
      </c>
      <c r="D244" s="4" t="s">
        <v>3</v>
      </c>
      <c r="E244" s="182">
        <v>1441520</v>
      </c>
      <c r="F244" s="182">
        <v>1606850</v>
      </c>
      <c r="G244" s="182">
        <v>1606850</v>
      </c>
      <c r="H244" s="183">
        <v>1477034.12</v>
      </c>
      <c r="I244" s="183">
        <v>0</v>
      </c>
      <c r="J244" s="182">
        <v>1477034.12</v>
      </c>
      <c r="K244" s="183">
        <v>0</v>
      </c>
      <c r="L244" s="183">
        <v>0</v>
      </c>
      <c r="M244" s="183">
        <v>129815.88</v>
      </c>
      <c r="N244" s="5">
        <v>91.92</v>
      </c>
    </row>
    <row r="245" spans="1:14" ht="42" x14ac:dyDescent="0.3">
      <c r="A245" s="11" t="str">
        <f t="shared" si="3"/>
        <v>5</v>
      </c>
      <c r="B245" s="12">
        <f>IF(D245=$B$1,,(IF(C245=MAX($C$3:C245),,MAX($C$3:C245))))</f>
        <v>11316521000</v>
      </c>
      <c r="C245" s="3">
        <v>150</v>
      </c>
      <c r="D245" s="4" t="s">
        <v>4</v>
      </c>
      <c r="E245" s="182">
        <v>1403520</v>
      </c>
      <c r="F245" s="182">
        <v>1568850</v>
      </c>
      <c r="G245" s="182">
        <v>1568850</v>
      </c>
      <c r="H245" s="183">
        <v>1451535.06</v>
      </c>
      <c r="I245" s="183">
        <v>0</v>
      </c>
      <c r="J245" s="182">
        <v>1451535.06</v>
      </c>
      <c r="K245" s="183">
        <v>0</v>
      </c>
      <c r="L245" s="183">
        <v>0</v>
      </c>
      <c r="M245" s="183">
        <v>117314.94</v>
      </c>
      <c r="N245" s="5">
        <v>92.52</v>
      </c>
    </row>
    <row r="246" spans="1:14" x14ac:dyDescent="0.3">
      <c r="A246" s="11" t="str">
        <f t="shared" si="3"/>
        <v>5</v>
      </c>
      <c r="B246" s="12">
        <f>IF(D246=$B$1,,(IF(C246=MAX($C$3:C246),,MAX($C$3:C246))))</f>
        <v>11316521000</v>
      </c>
      <c r="C246" s="3">
        <v>180</v>
      </c>
      <c r="D246" s="4" t="s">
        <v>5</v>
      </c>
      <c r="E246" s="182">
        <v>38000</v>
      </c>
      <c r="F246" s="182">
        <v>38000</v>
      </c>
      <c r="G246" s="182">
        <v>38000</v>
      </c>
      <c r="H246" s="183">
        <v>25499.06</v>
      </c>
      <c r="I246" s="183">
        <v>0</v>
      </c>
      <c r="J246" s="182">
        <v>25499.06</v>
      </c>
      <c r="K246" s="183">
        <v>0</v>
      </c>
      <c r="L246" s="183">
        <v>0</v>
      </c>
      <c r="M246" s="183">
        <v>12500.94</v>
      </c>
      <c r="N246" s="5">
        <v>67.099999999999994</v>
      </c>
    </row>
    <row r="247" spans="1:14" x14ac:dyDescent="0.3">
      <c r="A247" s="11" t="str">
        <f t="shared" si="3"/>
        <v>5</v>
      </c>
      <c r="B247" s="12">
        <f>IF(D247=$B$1,,(IF(C247=MAX($C$3:C247),,MAX($C$3:C247))))</f>
        <v>11316521000</v>
      </c>
      <c r="C247" s="3">
        <v>1000</v>
      </c>
      <c r="D247" s="4" t="s">
        <v>6</v>
      </c>
      <c r="E247" s="182">
        <v>1344250</v>
      </c>
      <c r="F247" s="182">
        <v>1626920</v>
      </c>
      <c r="G247" s="182">
        <v>1626920</v>
      </c>
      <c r="H247" s="183">
        <v>1328234.3600000001</v>
      </c>
      <c r="I247" s="183">
        <v>0</v>
      </c>
      <c r="J247" s="182">
        <v>1328234.3600000001</v>
      </c>
      <c r="K247" s="183">
        <v>0</v>
      </c>
      <c r="L247" s="183">
        <v>0</v>
      </c>
      <c r="M247" s="183">
        <v>298685.64</v>
      </c>
      <c r="N247" s="5">
        <v>81.64</v>
      </c>
    </row>
    <row r="248" spans="1:14" x14ac:dyDescent="0.3">
      <c r="A248" s="11" t="str">
        <f t="shared" si="3"/>
        <v>5</v>
      </c>
      <c r="B248" s="12">
        <f>IF(D248=$B$1,,(IF(C248=MAX($C$3:C248),,MAX($C$3:C248))))</f>
        <v>11316521000</v>
      </c>
      <c r="C248" s="3">
        <v>1010</v>
      </c>
      <c r="D248" s="4" t="s">
        <v>64</v>
      </c>
      <c r="E248" s="182">
        <v>1344250</v>
      </c>
      <c r="F248" s="182">
        <v>1626920</v>
      </c>
      <c r="G248" s="182">
        <v>1626920</v>
      </c>
      <c r="H248" s="183">
        <v>1328234.3600000001</v>
      </c>
      <c r="I248" s="183">
        <v>0</v>
      </c>
      <c r="J248" s="182">
        <v>1328234.3600000001</v>
      </c>
      <c r="K248" s="183">
        <v>0</v>
      </c>
      <c r="L248" s="183">
        <v>0</v>
      </c>
      <c r="M248" s="183">
        <v>298685.64</v>
      </c>
      <c r="N248" s="5">
        <v>81.64</v>
      </c>
    </row>
    <row r="249" spans="1:14" x14ac:dyDescent="0.3">
      <c r="A249" s="11" t="str">
        <f t="shared" si="3"/>
        <v>5</v>
      </c>
      <c r="B249" s="12">
        <f>IF(D249=$B$1,,(IF(C249=MAX($C$3:C249),,MAX($C$3:C249))))</f>
        <v>11316521000</v>
      </c>
      <c r="C249" s="3">
        <v>3000</v>
      </c>
      <c r="D249" s="4" t="s">
        <v>17</v>
      </c>
      <c r="E249" s="182">
        <v>17000</v>
      </c>
      <c r="F249" s="182">
        <v>17000</v>
      </c>
      <c r="G249" s="182">
        <v>17000</v>
      </c>
      <c r="H249" s="183">
        <v>1000</v>
      </c>
      <c r="I249" s="183">
        <v>0</v>
      </c>
      <c r="J249" s="182">
        <v>1000</v>
      </c>
      <c r="K249" s="183">
        <v>0</v>
      </c>
      <c r="L249" s="183">
        <v>0</v>
      </c>
      <c r="M249" s="183">
        <v>16000</v>
      </c>
      <c r="N249" s="5">
        <v>5.88</v>
      </c>
    </row>
    <row r="250" spans="1:14" ht="21.6" x14ac:dyDescent="0.3">
      <c r="A250" s="11" t="str">
        <f t="shared" si="3"/>
        <v>5</v>
      </c>
      <c r="B250" s="12">
        <f>IF(D250=$B$1,,(IF(C250=MAX($C$3:C250),,MAX($C$3:C250))))</f>
        <v>11316521000</v>
      </c>
      <c r="C250" s="3">
        <v>3242</v>
      </c>
      <c r="D250" s="4" t="s">
        <v>45</v>
      </c>
      <c r="E250" s="182">
        <v>17000</v>
      </c>
      <c r="F250" s="182">
        <v>17000</v>
      </c>
      <c r="G250" s="182">
        <v>17000</v>
      </c>
      <c r="H250" s="183">
        <v>1000</v>
      </c>
      <c r="I250" s="183">
        <v>0</v>
      </c>
      <c r="J250" s="182">
        <v>1000</v>
      </c>
      <c r="K250" s="183">
        <v>0</v>
      </c>
      <c r="L250" s="183">
        <v>0</v>
      </c>
      <c r="M250" s="183">
        <v>16000</v>
      </c>
      <c r="N250" s="5">
        <v>5.88</v>
      </c>
    </row>
    <row r="251" spans="1:14" x14ac:dyDescent="0.3">
      <c r="A251" s="11" t="str">
        <f t="shared" si="3"/>
        <v>5</v>
      </c>
      <c r="B251" s="12">
        <f>IF(D251=$B$1,,(IF(C251=MAX($C$3:C251),,MAX($C$3:C251))))</f>
        <v>11316521000</v>
      </c>
      <c r="C251" s="3">
        <v>4000</v>
      </c>
      <c r="D251" s="4" t="s">
        <v>46</v>
      </c>
      <c r="E251" s="182">
        <v>85360</v>
      </c>
      <c r="F251" s="182">
        <v>85360</v>
      </c>
      <c r="G251" s="182">
        <v>85360</v>
      </c>
      <c r="H251" s="183">
        <v>53690.14</v>
      </c>
      <c r="I251" s="183">
        <v>0</v>
      </c>
      <c r="J251" s="182">
        <v>53690.14</v>
      </c>
      <c r="K251" s="183">
        <v>0</v>
      </c>
      <c r="L251" s="183">
        <v>0</v>
      </c>
      <c r="M251" s="183">
        <v>31669.86</v>
      </c>
      <c r="N251" s="5">
        <v>62.9</v>
      </c>
    </row>
    <row r="252" spans="1:14" ht="21.6" x14ac:dyDescent="0.3">
      <c r="A252" s="11" t="str">
        <f t="shared" si="3"/>
        <v>5</v>
      </c>
      <c r="B252" s="12">
        <f>IF(D252=$B$1,,(IF(C252=MAX($C$3:C252),,MAX($C$3:C252))))</f>
        <v>11316521000</v>
      </c>
      <c r="C252" s="3">
        <v>4060</v>
      </c>
      <c r="D252" s="4" t="s">
        <v>48</v>
      </c>
      <c r="E252" s="182">
        <v>85360</v>
      </c>
      <c r="F252" s="182">
        <v>85360</v>
      </c>
      <c r="G252" s="182">
        <v>85360</v>
      </c>
      <c r="H252" s="183">
        <v>53690.14</v>
      </c>
      <c r="I252" s="183">
        <v>0</v>
      </c>
      <c r="J252" s="182">
        <v>53690.14</v>
      </c>
      <c r="K252" s="183">
        <v>0</v>
      </c>
      <c r="L252" s="183">
        <v>0</v>
      </c>
      <c r="M252" s="183">
        <v>31669.86</v>
      </c>
      <c r="N252" s="5">
        <v>62.9</v>
      </c>
    </row>
    <row r="253" spans="1:14" x14ac:dyDescent="0.3">
      <c r="A253" s="11" t="str">
        <f t="shared" si="3"/>
        <v>5</v>
      </c>
      <c r="B253" s="12">
        <f>IF(D253=$B$1,,(IF(C253=MAX($C$3:C253),,MAX($C$3:C253))))</f>
        <v>11316521000</v>
      </c>
      <c r="C253" s="3">
        <v>6000</v>
      </c>
      <c r="D253" s="4" t="s">
        <v>66</v>
      </c>
      <c r="E253" s="182">
        <v>143200</v>
      </c>
      <c r="F253" s="182">
        <v>55200</v>
      </c>
      <c r="G253" s="182">
        <v>55200</v>
      </c>
      <c r="H253" s="183">
        <v>45284.47</v>
      </c>
      <c r="I253" s="183">
        <v>0</v>
      </c>
      <c r="J253" s="182">
        <v>45284.47</v>
      </c>
      <c r="K253" s="183">
        <v>0</v>
      </c>
      <c r="L253" s="183">
        <v>0</v>
      </c>
      <c r="M253" s="183">
        <v>9915.5300000000007</v>
      </c>
      <c r="N253" s="5">
        <v>82.04</v>
      </c>
    </row>
    <row r="254" spans="1:14" ht="21.6" x14ac:dyDescent="0.3">
      <c r="A254" s="11" t="str">
        <f t="shared" si="3"/>
        <v>5</v>
      </c>
      <c r="B254" s="12">
        <f>IF(D254=$B$1,,(IF(C254=MAX($C$3:C254),,MAX($C$3:C254))))</f>
        <v>11316521000</v>
      </c>
      <c r="C254" s="3">
        <v>6013</v>
      </c>
      <c r="D254" s="4" t="s">
        <v>77</v>
      </c>
      <c r="E254" s="182">
        <v>27040</v>
      </c>
      <c r="F254" s="182">
        <v>27040</v>
      </c>
      <c r="G254" s="182">
        <v>27040</v>
      </c>
      <c r="H254" s="183">
        <v>18284.47</v>
      </c>
      <c r="I254" s="183">
        <v>0</v>
      </c>
      <c r="J254" s="182">
        <v>18284.47</v>
      </c>
      <c r="K254" s="183">
        <v>0</v>
      </c>
      <c r="L254" s="183">
        <v>0</v>
      </c>
      <c r="M254" s="183">
        <v>8755.5300000000007</v>
      </c>
      <c r="N254" s="5">
        <v>67.62</v>
      </c>
    </row>
    <row r="255" spans="1:14" x14ac:dyDescent="0.3">
      <c r="A255" s="11" t="str">
        <f t="shared" si="3"/>
        <v>5</v>
      </c>
      <c r="B255" s="12">
        <f>IF(D255=$B$1,,(IF(C255=MAX($C$3:C255),,MAX($C$3:C255))))</f>
        <v>11316521000</v>
      </c>
      <c r="C255" s="3">
        <v>6030</v>
      </c>
      <c r="D255" s="4" t="s">
        <v>67</v>
      </c>
      <c r="E255" s="182">
        <v>116160</v>
      </c>
      <c r="F255" s="182">
        <v>28160</v>
      </c>
      <c r="G255" s="182">
        <v>28160</v>
      </c>
      <c r="H255" s="183">
        <v>27000</v>
      </c>
      <c r="I255" s="183">
        <v>0</v>
      </c>
      <c r="J255" s="182">
        <v>27000</v>
      </c>
      <c r="K255" s="183">
        <v>0</v>
      </c>
      <c r="L255" s="183">
        <v>0</v>
      </c>
      <c r="M255" s="183">
        <v>1160</v>
      </c>
      <c r="N255" s="5">
        <v>95.88</v>
      </c>
    </row>
    <row r="256" spans="1:14" x14ac:dyDescent="0.3">
      <c r="A256" s="11" t="str">
        <f t="shared" si="3"/>
        <v>5</v>
      </c>
      <c r="B256" s="12">
        <f>IF(D256=$B$1,,(IF(C256=MAX($C$3:C256),,MAX($C$3:C256))))</f>
        <v>11316521000</v>
      </c>
      <c r="C256" s="3">
        <v>7000</v>
      </c>
      <c r="D256" s="4" t="s">
        <v>55</v>
      </c>
      <c r="E256" s="182">
        <v>50000</v>
      </c>
      <c r="F256" s="182">
        <v>0</v>
      </c>
      <c r="G256" s="182">
        <v>0</v>
      </c>
      <c r="H256" s="183">
        <v>0</v>
      </c>
      <c r="I256" s="183">
        <v>0</v>
      </c>
      <c r="J256" s="182">
        <v>0</v>
      </c>
      <c r="K256" s="183">
        <v>0</v>
      </c>
      <c r="L256" s="183">
        <v>0</v>
      </c>
      <c r="M256" s="183">
        <v>0</v>
      </c>
      <c r="N256" s="5">
        <v>0</v>
      </c>
    </row>
    <row r="257" spans="1:14" ht="21.6" x14ac:dyDescent="0.3">
      <c r="A257" s="11" t="str">
        <f t="shared" si="3"/>
        <v>5</v>
      </c>
      <c r="B257" s="12">
        <f>IF(D257=$B$1,,(IF(C257=MAX($C$3:C257),,MAX($C$3:C257))))</f>
        <v>11316521000</v>
      </c>
      <c r="C257" s="3">
        <v>7461</v>
      </c>
      <c r="D257" s="4" t="s">
        <v>71</v>
      </c>
      <c r="E257" s="182">
        <v>50000</v>
      </c>
      <c r="F257" s="182">
        <v>0</v>
      </c>
      <c r="G257" s="182">
        <v>0</v>
      </c>
      <c r="H257" s="183">
        <v>0</v>
      </c>
      <c r="I257" s="183">
        <v>0</v>
      </c>
      <c r="J257" s="182">
        <v>0</v>
      </c>
      <c r="K257" s="183">
        <v>0</v>
      </c>
      <c r="L257" s="183">
        <v>0</v>
      </c>
      <c r="M257" s="183">
        <v>0</v>
      </c>
      <c r="N257" s="5">
        <v>0</v>
      </c>
    </row>
    <row r="258" spans="1:14" x14ac:dyDescent="0.3">
      <c r="A258" s="11" t="str">
        <f t="shared" si="3"/>
        <v>5</v>
      </c>
      <c r="B258" s="12">
        <f>IF(D258=$B$1,,(IF(C258=MAX($C$3:C258),,MAX($C$3:C258))))</f>
        <v>11316521000</v>
      </c>
      <c r="C258" s="3">
        <v>9000</v>
      </c>
      <c r="D258" s="4" t="s">
        <v>60</v>
      </c>
      <c r="E258" s="182">
        <v>0</v>
      </c>
      <c r="F258" s="182">
        <v>26000</v>
      </c>
      <c r="G258" s="182">
        <v>26000</v>
      </c>
      <c r="H258" s="183">
        <v>26000</v>
      </c>
      <c r="I258" s="183">
        <v>0</v>
      </c>
      <c r="J258" s="182">
        <v>26000</v>
      </c>
      <c r="K258" s="183">
        <v>0</v>
      </c>
      <c r="L258" s="183">
        <v>0</v>
      </c>
      <c r="M258" s="183">
        <v>0</v>
      </c>
      <c r="N258" s="5">
        <v>100</v>
      </c>
    </row>
    <row r="259" spans="1:14" x14ac:dyDescent="0.3">
      <c r="A259" s="11" t="str">
        <f t="shared" si="3"/>
        <v>5</v>
      </c>
      <c r="B259" s="12">
        <f>IF(D259=$B$1,,(IF(C259=MAX($C$3:C259),,MAX($C$3:C259))))</f>
        <v>11316521000</v>
      </c>
      <c r="C259" s="3">
        <v>9770</v>
      </c>
      <c r="D259" s="4" t="s">
        <v>68</v>
      </c>
      <c r="E259" s="182">
        <v>0</v>
      </c>
      <c r="F259" s="182">
        <v>26000</v>
      </c>
      <c r="G259" s="182">
        <v>26000</v>
      </c>
      <c r="H259" s="183">
        <v>26000</v>
      </c>
      <c r="I259" s="183">
        <v>0</v>
      </c>
      <c r="J259" s="182">
        <v>26000</v>
      </c>
      <c r="K259" s="183">
        <v>0</v>
      </c>
      <c r="L259" s="183">
        <v>0</v>
      </c>
      <c r="M259" s="183">
        <v>0</v>
      </c>
      <c r="N259" s="5">
        <v>100</v>
      </c>
    </row>
    <row r="260" spans="1:14" x14ac:dyDescent="0.3">
      <c r="A260" s="11" t="str">
        <f t="shared" si="3"/>
        <v>5</v>
      </c>
      <c r="B260" s="12">
        <f>IF(D260=$B$1,,(IF(C260=MAX($C$3:C260),,MAX($C$3:C260))))</f>
        <v>0</v>
      </c>
      <c r="C260" s="3">
        <v>11316522000</v>
      </c>
      <c r="D260" s="4" t="s">
        <v>86</v>
      </c>
      <c r="E260" s="182">
        <v>5122210</v>
      </c>
      <c r="F260" s="182">
        <v>5712580</v>
      </c>
      <c r="G260" s="182">
        <v>5712580</v>
      </c>
      <c r="H260" s="183">
        <v>5243558.8099999996</v>
      </c>
      <c r="I260" s="183">
        <v>0</v>
      </c>
      <c r="J260" s="182">
        <v>5243558.8099999996</v>
      </c>
      <c r="K260" s="183">
        <v>0</v>
      </c>
      <c r="L260" s="183">
        <v>0</v>
      </c>
      <c r="M260" s="183">
        <v>469021.19</v>
      </c>
      <c r="N260" s="5">
        <v>91.79</v>
      </c>
    </row>
    <row r="261" spans="1:14" x14ac:dyDescent="0.3">
      <c r="A261" s="11" t="str">
        <f t="shared" ref="A261:A324" si="4">IF(B261=0,LEFT(RIGHT(C261,6),1),LEFT(RIGHT(B261,6),1))</f>
        <v>5</v>
      </c>
      <c r="B261" s="12">
        <f>IF(D261=$B$1,,(IF(C261=MAX($C$3:C261),,MAX($C$3:C261))))</f>
        <v>11316522000</v>
      </c>
      <c r="C261" s="3">
        <v>100</v>
      </c>
      <c r="D261" s="4" t="s">
        <v>3</v>
      </c>
      <c r="E261" s="182">
        <v>1868040</v>
      </c>
      <c r="F261" s="182">
        <v>2040600</v>
      </c>
      <c r="G261" s="182">
        <v>2040600</v>
      </c>
      <c r="H261" s="183">
        <v>1824662.82</v>
      </c>
      <c r="I261" s="183">
        <v>0</v>
      </c>
      <c r="J261" s="182">
        <v>1824662.82</v>
      </c>
      <c r="K261" s="183">
        <v>0</v>
      </c>
      <c r="L261" s="183">
        <v>0</v>
      </c>
      <c r="M261" s="183">
        <v>215937.18</v>
      </c>
      <c r="N261" s="5">
        <v>89.42</v>
      </c>
    </row>
    <row r="262" spans="1:14" ht="42" x14ac:dyDescent="0.3">
      <c r="A262" s="11" t="str">
        <f t="shared" si="4"/>
        <v>5</v>
      </c>
      <c r="B262" s="12">
        <f>IF(D262=$B$1,,(IF(C262=MAX($C$3:C262),,MAX($C$3:C262))))</f>
        <v>11316522000</v>
      </c>
      <c r="C262" s="3">
        <v>150</v>
      </c>
      <c r="D262" s="4" t="s">
        <v>4</v>
      </c>
      <c r="E262" s="182">
        <v>1858040</v>
      </c>
      <c r="F262" s="182">
        <v>2040600</v>
      </c>
      <c r="G262" s="182">
        <v>2040600</v>
      </c>
      <c r="H262" s="183">
        <v>1824662.82</v>
      </c>
      <c r="I262" s="183">
        <v>0</v>
      </c>
      <c r="J262" s="182">
        <v>1824662.82</v>
      </c>
      <c r="K262" s="183">
        <v>0</v>
      </c>
      <c r="L262" s="183">
        <v>0</v>
      </c>
      <c r="M262" s="183">
        <v>215937.18</v>
      </c>
      <c r="N262" s="5">
        <v>89.42</v>
      </c>
    </row>
    <row r="263" spans="1:14" x14ac:dyDescent="0.3">
      <c r="A263" s="11" t="str">
        <f t="shared" si="4"/>
        <v>5</v>
      </c>
      <c r="B263" s="12">
        <f>IF(D263=$B$1,,(IF(C263=MAX($C$3:C263),,MAX($C$3:C263))))</f>
        <v>11316522000</v>
      </c>
      <c r="C263" s="3">
        <v>180</v>
      </c>
      <c r="D263" s="4" t="s">
        <v>5</v>
      </c>
      <c r="E263" s="182">
        <v>10000</v>
      </c>
      <c r="F263" s="182">
        <v>0</v>
      </c>
      <c r="G263" s="182">
        <v>0</v>
      </c>
      <c r="H263" s="183">
        <v>0</v>
      </c>
      <c r="I263" s="183">
        <v>0</v>
      </c>
      <c r="J263" s="182">
        <v>0</v>
      </c>
      <c r="K263" s="183">
        <v>0</v>
      </c>
      <c r="L263" s="183">
        <v>0</v>
      </c>
      <c r="M263" s="183">
        <v>0</v>
      </c>
      <c r="N263" s="5">
        <v>0</v>
      </c>
    </row>
    <row r="264" spans="1:14" x14ac:dyDescent="0.3">
      <c r="A264" s="11" t="str">
        <f t="shared" si="4"/>
        <v>5</v>
      </c>
      <c r="B264" s="12">
        <f>IF(D264=$B$1,,(IF(C264=MAX($C$3:C264),,MAX($C$3:C264))))</f>
        <v>11316522000</v>
      </c>
      <c r="C264" s="3">
        <v>1000</v>
      </c>
      <c r="D264" s="4" t="s">
        <v>6</v>
      </c>
      <c r="E264" s="182">
        <v>2307430</v>
      </c>
      <c r="F264" s="182">
        <v>2409140</v>
      </c>
      <c r="G264" s="182">
        <v>2409140</v>
      </c>
      <c r="H264" s="183">
        <v>2296569.04</v>
      </c>
      <c r="I264" s="183">
        <v>0</v>
      </c>
      <c r="J264" s="182">
        <v>2296569.04</v>
      </c>
      <c r="K264" s="183">
        <v>0</v>
      </c>
      <c r="L264" s="183">
        <v>0</v>
      </c>
      <c r="M264" s="183">
        <v>112570.96</v>
      </c>
      <c r="N264" s="5">
        <v>95.33</v>
      </c>
    </row>
    <row r="265" spans="1:14" x14ac:dyDescent="0.3">
      <c r="A265" s="11" t="str">
        <f t="shared" si="4"/>
        <v>5</v>
      </c>
      <c r="B265" s="12">
        <f>IF(D265=$B$1,,(IF(C265=MAX($C$3:C265),,MAX($C$3:C265))))</f>
        <v>11316522000</v>
      </c>
      <c r="C265" s="3">
        <v>1010</v>
      </c>
      <c r="D265" s="4" t="s">
        <v>64</v>
      </c>
      <c r="E265" s="182">
        <v>2307430</v>
      </c>
      <c r="F265" s="182">
        <v>2409140</v>
      </c>
      <c r="G265" s="182">
        <v>2409140</v>
      </c>
      <c r="H265" s="183">
        <v>2296569.04</v>
      </c>
      <c r="I265" s="183">
        <v>0</v>
      </c>
      <c r="J265" s="182">
        <v>2296569.04</v>
      </c>
      <c r="K265" s="183">
        <v>0</v>
      </c>
      <c r="L265" s="183">
        <v>0</v>
      </c>
      <c r="M265" s="183">
        <v>112570.96</v>
      </c>
      <c r="N265" s="5">
        <v>95.33</v>
      </c>
    </row>
    <row r="266" spans="1:14" x14ac:dyDescent="0.3">
      <c r="A266" s="11" t="str">
        <f t="shared" si="4"/>
        <v>5</v>
      </c>
      <c r="B266" s="12">
        <f>IF(D266=$B$1,,(IF(C266=MAX($C$3:C266),,MAX($C$3:C266))))</f>
        <v>11316522000</v>
      </c>
      <c r="C266" s="3">
        <v>3000</v>
      </c>
      <c r="D266" s="4" t="s">
        <v>17</v>
      </c>
      <c r="E266" s="182">
        <v>68820</v>
      </c>
      <c r="F266" s="182">
        <v>91880</v>
      </c>
      <c r="G266" s="182">
        <v>91880</v>
      </c>
      <c r="H266" s="183">
        <v>86290.17</v>
      </c>
      <c r="I266" s="183">
        <v>0</v>
      </c>
      <c r="J266" s="182">
        <v>86290.17</v>
      </c>
      <c r="K266" s="183">
        <v>0</v>
      </c>
      <c r="L266" s="183">
        <v>0</v>
      </c>
      <c r="M266" s="183">
        <v>5589.83</v>
      </c>
      <c r="N266" s="5">
        <v>93.92</v>
      </c>
    </row>
    <row r="267" spans="1:14" x14ac:dyDescent="0.3">
      <c r="A267" s="11" t="str">
        <f t="shared" si="4"/>
        <v>5</v>
      </c>
      <c r="B267" s="12">
        <f>IF(D267=$B$1,,(IF(C267=MAX($C$3:C267),,MAX($C$3:C267))))</f>
        <v>11316522000</v>
      </c>
      <c r="C267" s="3">
        <v>3210</v>
      </c>
      <c r="D267" s="4" t="s">
        <v>76</v>
      </c>
      <c r="E267" s="182">
        <v>28820</v>
      </c>
      <c r="F267" s="182">
        <v>51880</v>
      </c>
      <c r="G267" s="182">
        <v>51880</v>
      </c>
      <c r="H267" s="183">
        <v>48290.17</v>
      </c>
      <c r="I267" s="183">
        <v>0</v>
      </c>
      <c r="J267" s="182">
        <v>48290.17</v>
      </c>
      <c r="K267" s="183">
        <v>0</v>
      </c>
      <c r="L267" s="183">
        <v>0</v>
      </c>
      <c r="M267" s="183">
        <v>3589.83</v>
      </c>
      <c r="N267" s="5">
        <v>93.08</v>
      </c>
    </row>
    <row r="268" spans="1:14" ht="21.6" x14ac:dyDescent="0.3">
      <c r="A268" s="11" t="str">
        <f t="shared" si="4"/>
        <v>5</v>
      </c>
      <c r="B268" s="12">
        <f>IF(D268=$B$1,,(IF(C268=MAX($C$3:C268),,MAX($C$3:C268))))</f>
        <v>11316522000</v>
      </c>
      <c r="C268" s="3">
        <v>3242</v>
      </c>
      <c r="D268" s="4" t="s">
        <v>45</v>
      </c>
      <c r="E268" s="182">
        <v>40000</v>
      </c>
      <c r="F268" s="182">
        <v>40000</v>
      </c>
      <c r="G268" s="182">
        <v>40000</v>
      </c>
      <c r="H268" s="183">
        <v>38000</v>
      </c>
      <c r="I268" s="183">
        <v>0</v>
      </c>
      <c r="J268" s="182">
        <v>38000</v>
      </c>
      <c r="K268" s="183">
        <v>0</v>
      </c>
      <c r="L268" s="183">
        <v>0</v>
      </c>
      <c r="M268" s="183">
        <v>2000</v>
      </c>
      <c r="N268" s="5">
        <v>95</v>
      </c>
    </row>
    <row r="269" spans="1:14" x14ac:dyDescent="0.3">
      <c r="A269" s="11" t="str">
        <f t="shared" si="4"/>
        <v>5</v>
      </c>
      <c r="B269" s="12">
        <f>IF(D269=$B$1,,(IF(C269=MAX($C$3:C269),,MAX($C$3:C269))))</f>
        <v>11316522000</v>
      </c>
      <c r="C269" s="3">
        <v>4000</v>
      </c>
      <c r="D269" s="4" t="s">
        <v>46</v>
      </c>
      <c r="E269" s="182">
        <v>585920</v>
      </c>
      <c r="F269" s="182">
        <v>661100</v>
      </c>
      <c r="G269" s="182">
        <v>661100</v>
      </c>
      <c r="H269" s="183">
        <v>632366.19999999995</v>
      </c>
      <c r="I269" s="183">
        <v>0</v>
      </c>
      <c r="J269" s="182">
        <v>632366.19999999995</v>
      </c>
      <c r="K269" s="183">
        <v>0</v>
      </c>
      <c r="L269" s="183">
        <v>0</v>
      </c>
      <c r="M269" s="183">
        <v>28733.8</v>
      </c>
      <c r="N269" s="5">
        <v>95.65</v>
      </c>
    </row>
    <row r="270" spans="1:14" ht="21.6" x14ac:dyDescent="0.3">
      <c r="A270" s="11" t="str">
        <f t="shared" si="4"/>
        <v>5</v>
      </c>
      <c r="B270" s="12">
        <f>IF(D270=$B$1,,(IF(C270=MAX($C$3:C270),,MAX($C$3:C270))))</f>
        <v>11316522000</v>
      </c>
      <c r="C270" s="3">
        <v>4060</v>
      </c>
      <c r="D270" s="4" t="s">
        <v>48</v>
      </c>
      <c r="E270" s="182">
        <v>585920</v>
      </c>
      <c r="F270" s="182">
        <v>661100</v>
      </c>
      <c r="G270" s="182">
        <v>661100</v>
      </c>
      <c r="H270" s="183">
        <v>632366.19999999995</v>
      </c>
      <c r="I270" s="183">
        <v>0</v>
      </c>
      <c r="J270" s="182">
        <v>632366.19999999995</v>
      </c>
      <c r="K270" s="183">
        <v>0</v>
      </c>
      <c r="L270" s="183">
        <v>0</v>
      </c>
      <c r="M270" s="183">
        <v>28733.8</v>
      </c>
      <c r="N270" s="5">
        <v>95.65</v>
      </c>
    </row>
    <row r="271" spans="1:14" x14ac:dyDescent="0.3">
      <c r="A271" s="11" t="str">
        <f t="shared" si="4"/>
        <v>5</v>
      </c>
      <c r="B271" s="12">
        <f>IF(D271=$B$1,,(IF(C271=MAX($C$3:C271),,MAX($C$3:C271))))</f>
        <v>11316522000</v>
      </c>
      <c r="C271" s="3">
        <v>6000</v>
      </c>
      <c r="D271" s="4" t="s">
        <v>66</v>
      </c>
      <c r="E271" s="182">
        <v>244000</v>
      </c>
      <c r="F271" s="182">
        <v>125940</v>
      </c>
      <c r="G271" s="182">
        <v>125940</v>
      </c>
      <c r="H271" s="183">
        <v>111530.17</v>
      </c>
      <c r="I271" s="183">
        <v>0</v>
      </c>
      <c r="J271" s="182">
        <v>111530.17</v>
      </c>
      <c r="K271" s="183">
        <v>0</v>
      </c>
      <c r="L271" s="183">
        <v>0</v>
      </c>
      <c r="M271" s="183">
        <v>14409.83</v>
      </c>
      <c r="N271" s="5">
        <v>88.56</v>
      </c>
    </row>
    <row r="272" spans="1:14" x14ac:dyDescent="0.3">
      <c r="A272" s="11" t="str">
        <f t="shared" si="4"/>
        <v>5</v>
      </c>
      <c r="B272" s="12">
        <f>IF(D272=$B$1,,(IF(C272=MAX($C$3:C272),,MAX($C$3:C272))))</f>
        <v>11316522000</v>
      </c>
      <c r="C272" s="3">
        <v>6030</v>
      </c>
      <c r="D272" s="4" t="s">
        <v>67</v>
      </c>
      <c r="E272" s="182">
        <v>244000</v>
      </c>
      <c r="F272" s="182">
        <v>125940</v>
      </c>
      <c r="G272" s="182">
        <v>125940</v>
      </c>
      <c r="H272" s="183">
        <v>111530.17</v>
      </c>
      <c r="I272" s="183">
        <v>0</v>
      </c>
      <c r="J272" s="182">
        <v>111530.17</v>
      </c>
      <c r="K272" s="183">
        <v>0</v>
      </c>
      <c r="L272" s="183">
        <v>0</v>
      </c>
      <c r="M272" s="183">
        <v>14409.83</v>
      </c>
      <c r="N272" s="5">
        <v>88.56</v>
      </c>
    </row>
    <row r="273" spans="1:14" x14ac:dyDescent="0.3">
      <c r="A273" s="11" t="str">
        <f t="shared" si="4"/>
        <v>5</v>
      </c>
      <c r="B273" s="12">
        <f>IF(D273=$B$1,,(IF(C273=MAX($C$3:C273),,MAX($C$3:C273))))</f>
        <v>11316522000</v>
      </c>
      <c r="C273" s="3">
        <v>9000</v>
      </c>
      <c r="D273" s="4" t="s">
        <v>60</v>
      </c>
      <c r="E273" s="182">
        <v>48000</v>
      </c>
      <c r="F273" s="182">
        <v>383920</v>
      </c>
      <c r="G273" s="182">
        <v>383920</v>
      </c>
      <c r="H273" s="183">
        <v>292140.40999999997</v>
      </c>
      <c r="I273" s="183">
        <v>0</v>
      </c>
      <c r="J273" s="182">
        <v>292140.40999999997</v>
      </c>
      <c r="K273" s="183">
        <v>0</v>
      </c>
      <c r="L273" s="183">
        <v>0</v>
      </c>
      <c r="M273" s="183">
        <v>91779.59</v>
      </c>
      <c r="N273" s="5">
        <v>76.09</v>
      </c>
    </row>
    <row r="274" spans="1:14" x14ac:dyDescent="0.3">
      <c r="A274" s="11" t="str">
        <f t="shared" si="4"/>
        <v>5</v>
      </c>
      <c r="B274" s="12">
        <f>IF(D274=$B$1,,(IF(C274=MAX($C$3:C274),,MAX($C$3:C274))))</f>
        <v>11316522000</v>
      </c>
      <c r="C274" s="3">
        <v>9770</v>
      </c>
      <c r="D274" s="4" t="s">
        <v>68</v>
      </c>
      <c r="E274" s="182">
        <v>48000</v>
      </c>
      <c r="F274" s="182">
        <v>383920</v>
      </c>
      <c r="G274" s="182">
        <v>383920</v>
      </c>
      <c r="H274" s="183">
        <v>292140.40999999997</v>
      </c>
      <c r="I274" s="183">
        <v>0</v>
      </c>
      <c r="J274" s="182">
        <v>292140.40999999997</v>
      </c>
      <c r="K274" s="183">
        <v>0</v>
      </c>
      <c r="L274" s="183">
        <v>0</v>
      </c>
      <c r="M274" s="183">
        <v>91779.59</v>
      </c>
      <c r="N274" s="5">
        <v>76.09</v>
      </c>
    </row>
    <row r="275" spans="1:14" x14ac:dyDescent="0.3">
      <c r="A275" s="11" t="str">
        <f t="shared" si="4"/>
        <v>5</v>
      </c>
      <c r="B275" s="12">
        <f>IF(D275=$B$1,,(IF(C275=MAX($C$3:C275),,MAX($C$3:C275))))</f>
        <v>0</v>
      </c>
      <c r="C275" s="3">
        <v>11316524000</v>
      </c>
      <c r="D275" s="4" t="s">
        <v>87</v>
      </c>
      <c r="E275" s="182">
        <v>2484300</v>
      </c>
      <c r="F275" s="182">
        <v>2662080</v>
      </c>
      <c r="G275" s="182">
        <v>2662080</v>
      </c>
      <c r="H275" s="183">
        <v>2348138.62</v>
      </c>
      <c r="I275" s="183">
        <v>0</v>
      </c>
      <c r="J275" s="182">
        <v>2348138.62</v>
      </c>
      <c r="K275" s="183">
        <v>0</v>
      </c>
      <c r="L275" s="183">
        <v>0</v>
      </c>
      <c r="M275" s="183">
        <v>313941.38</v>
      </c>
      <c r="N275" s="5">
        <v>88.21</v>
      </c>
    </row>
    <row r="276" spans="1:14" x14ac:dyDescent="0.3">
      <c r="A276" s="11" t="str">
        <f t="shared" si="4"/>
        <v>5</v>
      </c>
      <c r="B276" s="12">
        <f>IF(D276=$B$1,,(IF(C276=MAX($C$3:C276),,MAX($C$3:C276))))</f>
        <v>11316524000</v>
      </c>
      <c r="C276" s="3">
        <v>100</v>
      </c>
      <c r="D276" s="4" t="s">
        <v>3</v>
      </c>
      <c r="E276" s="182">
        <v>1490130</v>
      </c>
      <c r="F276" s="182">
        <v>1513310</v>
      </c>
      <c r="G276" s="182">
        <v>1513310</v>
      </c>
      <c r="H276" s="183">
        <v>1348575.98</v>
      </c>
      <c r="I276" s="183">
        <v>0</v>
      </c>
      <c r="J276" s="182">
        <v>1348575.98</v>
      </c>
      <c r="K276" s="183">
        <v>0</v>
      </c>
      <c r="L276" s="183">
        <v>0</v>
      </c>
      <c r="M276" s="183">
        <v>164734.01999999999</v>
      </c>
      <c r="N276" s="5">
        <v>89.11</v>
      </c>
    </row>
    <row r="277" spans="1:14" ht="42" x14ac:dyDescent="0.3">
      <c r="A277" s="11" t="str">
        <f t="shared" si="4"/>
        <v>5</v>
      </c>
      <c r="B277" s="12">
        <f>IF(D277=$B$1,,(IF(C277=MAX($C$3:C277),,MAX($C$3:C277))))</f>
        <v>11316524000</v>
      </c>
      <c r="C277" s="3">
        <v>150</v>
      </c>
      <c r="D277" s="4" t="s">
        <v>4</v>
      </c>
      <c r="E277" s="182">
        <v>1459330</v>
      </c>
      <c r="F277" s="182">
        <v>1482510</v>
      </c>
      <c r="G277" s="182">
        <v>1482510</v>
      </c>
      <c r="H277" s="183">
        <v>1335385.98</v>
      </c>
      <c r="I277" s="183">
        <v>0</v>
      </c>
      <c r="J277" s="182">
        <v>1335385.98</v>
      </c>
      <c r="K277" s="183">
        <v>0</v>
      </c>
      <c r="L277" s="183">
        <v>0</v>
      </c>
      <c r="M277" s="183">
        <v>147124.01999999999</v>
      </c>
      <c r="N277" s="5">
        <v>90.08</v>
      </c>
    </row>
    <row r="278" spans="1:14" x14ac:dyDescent="0.3">
      <c r="A278" s="11" t="str">
        <f t="shared" si="4"/>
        <v>5</v>
      </c>
      <c r="B278" s="12">
        <f>IF(D278=$B$1,,(IF(C278=MAX($C$3:C278),,MAX($C$3:C278))))</f>
        <v>11316524000</v>
      </c>
      <c r="C278" s="3">
        <v>180</v>
      </c>
      <c r="D278" s="4" t="s">
        <v>5</v>
      </c>
      <c r="E278" s="182">
        <v>30800</v>
      </c>
      <c r="F278" s="182">
        <v>30800</v>
      </c>
      <c r="G278" s="182">
        <v>30800</v>
      </c>
      <c r="H278" s="183">
        <v>13190</v>
      </c>
      <c r="I278" s="183">
        <v>0</v>
      </c>
      <c r="J278" s="182">
        <v>13190</v>
      </c>
      <c r="K278" s="183">
        <v>0</v>
      </c>
      <c r="L278" s="183">
        <v>0</v>
      </c>
      <c r="M278" s="183">
        <v>17610</v>
      </c>
      <c r="N278" s="5">
        <v>42.82</v>
      </c>
    </row>
    <row r="279" spans="1:14" x14ac:dyDescent="0.3">
      <c r="A279" s="11" t="str">
        <f t="shared" si="4"/>
        <v>5</v>
      </c>
      <c r="B279" s="12">
        <f>IF(D279=$B$1,,(IF(C279=MAX($C$3:C279),,MAX($C$3:C279))))</f>
        <v>11316524000</v>
      </c>
      <c r="C279" s="3">
        <v>3000</v>
      </c>
      <c r="D279" s="4" t="s">
        <v>17</v>
      </c>
      <c r="E279" s="182">
        <v>19500</v>
      </c>
      <c r="F279" s="182">
        <v>19500</v>
      </c>
      <c r="G279" s="182">
        <v>19500</v>
      </c>
      <c r="H279" s="183">
        <v>10500</v>
      </c>
      <c r="I279" s="183">
        <v>0</v>
      </c>
      <c r="J279" s="182">
        <v>10500</v>
      </c>
      <c r="K279" s="183">
        <v>0</v>
      </c>
      <c r="L279" s="183">
        <v>0</v>
      </c>
      <c r="M279" s="183">
        <v>9000</v>
      </c>
      <c r="N279" s="5">
        <v>53.85</v>
      </c>
    </row>
    <row r="280" spans="1:14" x14ac:dyDescent="0.3">
      <c r="A280" s="11" t="str">
        <f t="shared" si="4"/>
        <v>5</v>
      </c>
      <c r="B280" s="12">
        <f>IF(D280=$B$1,,(IF(C280=MAX($C$3:C280),,MAX($C$3:C280))))</f>
        <v>11316524000</v>
      </c>
      <c r="C280" s="3">
        <v>3191</v>
      </c>
      <c r="D280" s="4" t="s">
        <v>65</v>
      </c>
      <c r="E280" s="182">
        <v>13000</v>
      </c>
      <c r="F280" s="182">
        <v>13000</v>
      </c>
      <c r="G280" s="182">
        <v>13000</v>
      </c>
      <c r="H280" s="183">
        <v>10000</v>
      </c>
      <c r="I280" s="183">
        <v>0</v>
      </c>
      <c r="J280" s="182">
        <v>10000</v>
      </c>
      <c r="K280" s="183">
        <v>0</v>
      </c>
      <c r="L280" s="183">
        <v>0</v>
      </c>
      <c r="M280" s="183">
        <v>3000</v>
      </c>
      <c r="N280" s="5">
        <v>76.92</v>
      </c>
    </row>
    <row r="281" spans="1:14" ht="21.6" x14ac:dyDescent="0.3">
      <c r="A281" s="11" t="str">
        <f t="shared" si="4"/>
        <v>5</v>
      </c>
      <c r="B281" s="12">
        <f>IF(D281=$B$1,,(IF(C281=MAX($C$3:C281),,MAX($C$3:C281))))</f>
        <v>11316524000</v>
      </c>
      <c r="C281" s="3">
        <v>3242</v>
      </c>
      <c r="D281" s="4" t="s">
        <v>45</v>
      </c>
      <c r="E281" s="182">
        <v>6500</v>
      </c>
      <c r="F281" s="182">
        <v>6500</v>
      </c>
      <c r="G281" s="182">
        <v>6500</v>
      </c>
      <c r="H281" s="183">
        <v>500</v>
      </c>
      <c r="I281" s="183">
        <v>0</v>
      </c>
      <c r="J281" s="182">
        <v>500</v>
      </c>
      <c r="K281" s="183">
        <v>0</v>
      </c>
      <c r="L281" s="183">
        <v>0</v>
      </c>
      <c r="M281" s="183">
        <v>6000</v>
      </c>
      <c r="N281" s="5">
        <v>7.69</v>
      </c>
    </row>
    <row r="282" spans="1:14" x14ac:dyDescent="0.3">
      <c r="A282" s="11" t="str">
        <f t="shared" si="4"/>
        <v>5</v>
      </c>
      <c r="B282" s="12">
        <f>IF(D282=$B$1,,(IF(C282=MAX($C$3:C282),,MAX($C$3:C282))))</f>
        <v>11316524000</v>
      </c>
      <c r="C282" s="3">
        <v>4000</v>
      </c>
      <c r="D282" s="4" t="s">
        <v>46</v>
      </c>
      <c r="E282" s="182">
        <v>487440</v>
      </c>
      <c r="F282" s="182">
        <v>497560</v>
      </c>
      <c r="G282" s="182">
        <v>497560</v>
      </c>
      <c r="H282" s="183">
        <v>476100.19</v>
      </c>
      <c r="I282" s="183">
        <v>0</v>
      </c>
      <c r="J282" s="182">
        <v>476100.19</v>
      </c>
      <c r="K282" s="183">
        <v>0</v>
      </c>
      <c r="L282" s="183">
        <v>0</v>
      </c>
      <c r="M282" s="183">
        <v>21459.81</v>
      </c>
      <c r="N282" s="5">
        <v>95.69</v>
      </c>
    </row>
    <row r="283" spans="1:14" ht="21.6" x14ac:dyDescent="0.3">
      <c r="A283" s="11" t="str">
        <f t="shared" si="4"/>
        <v>5</v>
      </c>
      <c r="B283" s="12">
        <f>IF(D283=$B$1,,(IF(C283=MAX($C$3:C283),,MAX($C$3:C283))))</f>
        <v>11316524000</v>
      </c>
      <c r="C283" s="3">
        <v>4060</v>
      </c>
      <c r="D283" s="4" t="s">
        <v>48</v>
      </c>
      <c r="E283" s="182">
        <v>487440</v>
      </c>
      <c r="F283" s="182">
        <v>497560</v>
      </c>
      <c r="G283" s="182">
        <v>497560</v>
      </c>
      <c r="H283" s="183">
        <v>476100.19</v>
      </c>
      <c r="I283" s="183">
        <v>0</v>
      </c>
      <c r="J283" s="182">
        <v>476100.19</v>
      </c>
      <c r="K283" s="183">
        <v>0</v>
      </c>
      <c r="L283" s="183">
        <v>0</v>
      </c>
      <c r="M283" s="183">
        <v>21459.81</v>
      </c>
      <c r="N283" s="5">
        <v>95.69</v>
      </c>
    </row>
    <row r="284" spans="1:14" x14ac:dyDescent="0.3">
      <c r="A284" s="11" t="str">
        <f t="shared" si="4"/>
        <v>5</v>
      </c>
      <c r="B284" s="12">
        <f>IF(D284=$B$1,,(IF(C284=MAX($C$3:C284),,MAX($C$3:C284))))</f>
        <v>11316524000</v>
      </c>
      <c r="C284" s="3">
        <v>6000</v>
      </c>
      <c r="D284" s="4" t="s">
        <v>66</v>
      </c>
      <c r="E284" s="182">
        <v>302260</v>
      </c>
      <c r="F284" s="182">
        <v>134160</v>
      </c>
      <c r="G284" s="182">
        <v>134160</v>
      </c>
      <c r="H284" s="183">
        <v>89409.47</v>
      </c>
      <c r="I284" s="183">
        <v>0</v>
      </c>
      <c r="J284" s="182">
        <v>89409.47</v>
      </c>
      <c r="K284" s="183">
        <v>0</v>
      </c>
      <c r="L284" s="183">
        <v>0</v>
      </c>
      <c r="M284" s="183">
        <v>44750.53</v>
      </c>
      <c r="N284" s="5">
        <v>66.64</v>
      </c>
    </row>
    <row r="285" spans="1:14" ht="31.8" x14ac:dyDescent="0.3">
      <c r="A285" s="11" t="str">
        <f t="shared" si="4"/>
        <v>5</v>
      </c>
      <c r="B285" s="12">
        <f>IF(D285=$B$1,,(IF(C285=MAX($C$3:C285),,MAX($C$3:C285))))</f>
        <v>11316524000</v>
      </c>
      <c r="C285" s="3">
        <v>6020</v>
      </c>
      <c r="D285" s="4" t="s">
        <v>395</v>
      </c>
      <c r="E285" s="182">
        <v>40000</v>
      </c>
      <c r="F285" s="182">
        <v>14000</v>
      </c>
      <c r="G285" s="182">
        <v>14000</v>
      </c>
      <c r="H285" s="183">
        <v>13644.79</v>
      </c>
      <c r="I285" s="183">
        <v>0</v>
      </c>
      <c r="J285" s="182">
        <v>13644.79</v>
      </c>
      <c r="K285" s="183">
        <v>0</v>
      </c>
      <c r="L285" s="183">
        <v>0</v>
      </c>
      <c r="M285" s="183">
        <v>355.21</v>
      </c>
      <c r="N285" s="5">
        <v>97.46</v>
      </c>
    </row>
    <row r="286" spans="1:14" x14ac:dyDescent="0.3">
      <c r="A286" s="11" t="str">
        <f t="shared" si="4"/>
        <v>5</v>
      </c>
      <c r="B286" s="12">
        <f>IF(D286=$B$1,,(IF(C286=MAX($C$3:C286),,MAX($C$3:C286))))</f>
        <v>11316524000</v>
      </c>
      <c r="C286" s="3">
        <v>6030</v>
      </c>
      <c r="D286" s="4" t="s">
        <v>67</v>
      </c>
      <c r="E286" s="182">
        <v>262260</v>
      </c>
      <c r="F286" s="182">
        <v>120160</v>
      </c>
      <c r="G286" s="182">
        <v>120160</v>
      </c>
      <c r="H286" s="183">
        <v>75764.679999999993</v>
      </c>
      <c r="I286" s="183">
        <v>0</v>
      </c>
      <c r="J286" s="182">
        <v>75764.679999999993</v>
      </c>
      <c r="K286" s="183">
        <v>0</v>
      </c>
      <c r="L286" s="183">
        <v>0</v>
      </c>
      <c r="M286" s="183">
        <v>44395.32</v>
      </c>
      <c r="N286" s="5">
        <v>63.05</v>
      </c>
    </row>
    <row r="287" spans="1:14" x14ac:dyDescent="0.3">
      <c r="A287" s="11" t="str">
        <f t="shared" si="4"/>
        <v>5</v>
      </c>
      <c r="B287" s="12">
        <f>IF(D287=$B$1,,(IF(C287=MAX($C$3:C287),,MAX($C$3:C287))))</f>
        <v>11316524000</v>
      </c>
      <c r="C287" s="3">
        <v>7000</v>
      </c>
      <c r="D287" s="4" t="s">
        <v>55</v>
      </c>
      <c r="E287" s="182">
        <v>81970</v>
      </c>
      <c r="F287" s="182">
        <v>264240</v>
      </c>
      <c r="G287" s="182">
        <v>264240</v>
      </c>
      <c r="H287" s="183">
        <v>261128</v>
      </c>
      <c r="I287" s="183">
        <v>0</v>
      </c>
      <c r="J287" s="182">
        <v>261128</v>
      </c>
      <c r="K287" s="183">
        <v>0</v>
      </c>
      <c r="L287" s="183">
        <v>0</v>
      </c>
      <c r="M287" s="183">
        <v>3112</v>
      </c>
      <c r="N287" s="5">
        <v>98.82</v>
      </c>
    </row>
    <row r="288" spans="1:14" x14ac:dyDescent="0.3">
      <c r="A288" s="11" t="str">
        <f t="shared" si="4"/>
        <v>5</v>
      </c>
      <c r="B288" s="12">
        <f>IF(D288=$B$1,,(IF(C288=MAX($C$3:C288),,MAX($C$3:C288))))</f>
        <v>11316524000</v>
      </c>
      <c r="C288">
        <v>7461</v>
      </c>
      <c r="D288" t="s">
        <v>71</v>
      </c>
      <c r="E288" s="184">
        <v>81970</v>
      </c>
      <c r="F288" s="184">
        <v>264240</v>
      </c>
      <c r="G288" s="184">
        <v>264240</v>
      </c>
      <c r="H288" s="179">
        <v>261128</v>
      </c>
      <c r="I288" s="179">
        <v>0</v>
      </c>
      <c r="J288" s="184">
        <v>261128</v>
      </c>
      <c r="K288" s="179">
        <v>0</v>
      </c>
      <c r="L288" s="179">
        <v>0</v>
      </c>
      <c r="M288" s="179">
        <v>3112</v>
      </c>
      <c r="N288">
        <v>98.82</v>
      </c>
    </row>
    <row r="289" spans="1:14" x14ac:dyDescent="0.3">
      <c r="A289" s="11" t="str">
        <f t="shared" si="4"/>
        <v>5</v>
      </c>
      <c r="B289" s="12">
        <f>IF(D289=$B$1,,(IF(C289=MAX($C$3:C289),,MAX($C$3:C289))))</f>
        <v>11316524000</v>
      </c>
      <c r="C289">
        <v>8000</v>
      </c>
      <c r="D289" t="s">
        <v>57</v>
      </c>
      <c r="E289" s="184">
        <v>3500</v>
      </c>
      <c r="F289" s="184">
        <v>0</v>
      </c>
      <c r="G289" s="184">
        <v>0</v>
      </c>
      <c r="H289" s="179">
        <v>0</v>
      </c>
      <c r="I289" s="179">
        <v>0</v>
      </c>
      <c r="J289" s="184">
        <v>0</v>
      </c>
      <c r="K289" s="179">
        <v>0</v>
      </c>
      <c r="L289" s="179">
        <v>0</v>
      </c>
      <c r="M289" s="179">
        <v>0</v>
      </c>
      <c r="N289">
        <v>0</v>
      </c>
    </row>
    <row r="290" spans="1:14" x14ac:dyDescent="0.3">
      <c r="A290" s="11" t="str">
        <f t="shared" si="4"/>
        <v>5</v>
      </c>
      <c r="B290" s="12">
        <f>IF(D290=$B$1,,(IF(C290=MAX($C$3:C290),,MAX($C$3:C290))))</f>
        <v>11316524000</v>
      </c>
      <c r="C290">
        <v>8700</v>
      </c>
      <c r="D290" t="s">
        <v>59</v>
      </c>
      <c r="E290" s="184">
        <v>3500</v>
      </c>
      <c r="F290" s="184">
        <v>0</v>
      </c>
      <c r="G290" s="184">
        <v>0</v>
      </c>
      <c r="H290" s="179">
        <v>0</v>
      </c>
      <c r="I290" s="179">
        <v>0</v>
      </c>
      <c r="J290" s="184">
        <v>0</v>
      </c>
      <c r="K290" s="179">
        <v>0</v>
      </c>
      <c r="L290" s="179">
        <v>0</v>
      </c>
      <c r="M290" s="179">
        <v>0</v>
      </c>
      <c r="N290">
        <v>0</v>
      </c>
    </row>
    <row r="291" spans="1:14" x14ac:dyDescent="0.3">
      <c r="A291" s="11" t="str">
        <f t="shared" si="4"/>
        <v>5</v>
      </c>
      <c r="B291" s="12">
        <f>IF(D291=$B$1,,(IF(C291=MAX($C$3:C291),,MAX($C$3:C291))))</f>
        <v>11316524000</v>
      </c>
      <c r="C291">
        <v>9000</v>
      </c>
      <c r="D291" t="s">
        <v>60</v>
      </c>
      <c r="E291" s="184">
        <v>99500</v>
      </c>
      <c r="F291" s="184">
        <v>233310</v>
      </c>
      <c r="G291" s="184">
        <v>233310</v>
      </c>
      <c r="H291" s="179">
        <v>162424.98000000001</v>
      </c>
      <c r="I291" s="179">
        <v>0</v>
      </c>
      <c r="J291" s="184">
        <v>162424.98000000001</v>
      </c>
      <c r="K291" s="179">
        <v>0</v>
      </c>
      <c r="L291" s="179">
        <v>0</v>
      </c>
      <c r="M291" s="179">
        <v>70885.02</v>
      </c>
      <c r="N291">
        <v>69.62</v>
      </c>
    </row>
    <row r="292" spans="1:14" x14ac:dyDescent="0.3">
      <c r="A292" s="11" t="str">
        <f t="shared" si="4"/>
        <v>5</v>
      </c>
      <c r="B292" s="12">
        <f>IF(D292=$B$1,,(IF(C292=MAX($C$3:C292),,MAX($C$3:C292))))</f>
        <v>11316524000</v>
      </c>
      <c r="C292">
        <v>9770</v>
      </c>
      <c r="D292" t="s">
        <v>68</v>
      </c>
      <c r="E292" s="184">
        <v>99500</v>
      </c>
      <c r="F292" s="184">
        <v>223310</v>
      </c>
      <c r="G292" s="184">
        <v>223310</v>
      </c>
      <c r="H292" s="179">
        <v>152424.98000000001</v>
      </c>
      <c r="I292" s="179">
        <v>0</v>
      </c>
      <c r="J292" s="184">
        <v>152424.98000000001</v>
      </c>
      <c r="K292" s="179">
        <v>0</v>
      </c>
      <c r="L292" s="179">
        <v>0</v>
      </c>
      <c r="M292" s="179">
        <v>70885.02</v>
      </c>
      <c r="N292">
        <v>68.260000000000005</v>
      </c>
    </row>
    <row r="293" spans="1:14" x14ac:dyDescent="0.3">
      <c r="A293" s="11" t="str">
        <f t="shared" si="4"/>
        <v>5</v>
      </c>
      <c r="B293" s="12">
        <f>IF(D293=$B$1,,(IF(C293=MAX($C$3:C293),,MAX($C$3:C293))))</f>
        <v>11316524000</v>
      </c>
      <c r="C293">
        <v>9800</v>
      </c>
      <c r="D293" t="s">
        <v>62</v>
      </c>
      <c r="E293" s="184">
        <v>0</v>
      </c>
      <c r="F293" s="184">
        <v>10000</v>
      </c>
      <c r="G293" s="184">
        <v>10000</v>
      </c>
      <c r="H293" s="179">
        <v>10000</v>
      </c>
      <c r="I293" s="179">
        <v>0</v>
      </c>
      <c r="J293" s="184">
        <v>10000</v>
      </c>
      <c r="K293" s="179">
        <v>0</v>
      </c>
      <c r="L293" s="179">
        <v>0</v>
      </c>
      <c r="M293" s="179">
        <v>0</v>
      </c>
      <c r="N293">
        <v>100</v>
      </c>
    </row>
    <row r="294" spans="1:14" x14ac:dyDescent="0.3">
      <c r="A294" s="11" t="str">
        <f t="shared" si="4"/>
        <v xml:space="preserve"> </v>
      </c>
      <c r="B294" s="12">
        <f>IF(D294=$B$1,,(IF(C294=MAX($C$3:C294),,MAX($C$3:C294))))</f>
        <v>0</v>
      </c>
      <c r="C294" t="s">
        <v>88</v>
      </c>
      <c r="D294" t="s">
        <v>89</v>
      </c>
      <c r="E294" s="184">
        <v>174766604</v>
      </c>
      <c r="F294" s="184">
        <v>194049975.61000001</v>
      </c>
      <c r="G294" s="184">
        <v>194049975.61000001</v>
      </c>
      <c r="H294" s="179">
        <v>182548239.78</v>
      </c>
      <c r="I294" s="179">
        <v>0</v>
      </c>
      <c r="J294" s="184">
        <v>182548239.78</v>
      </c>
      <c r="K294" s="179">
        <v>0</v>
      </c>
      <c r="L294" s="179">
        <v>0</v>
      </c>
      <c r="M294" s="179">
        <v>11501735.83</v>
      </c>
      <c r="N294">
        <v>94.07</v>
      </c>
    </row>
    <row r="295" spans="1:14" x14ac:dyDescent="0.3">
      <c r="A295" s="11" t="str">
        <f t="shared" si="4"/>
        <v>5</v>
      </c>
      <c r="B295" s="12">
        <f>IF(D295=$B$1,,(IF(C295=MAX($C$3:C295),,MAX($C$3:C295))))</f>
        <v>11316524000</v>
      </c>
    </row>
    <row r="296" spans="1:14" x14ac:dyDescent="0.3">
      <c r="A296" s="11" t="str">
        <f t="shared" si="4"/>
        <v>5</v>
      </c>
      <c r="B296" s="12">
        <f>IF(D296=$B$1,,(IF(C296=MAX($C$3:C296),,MAX($C$3:C296))))</f>
        <v>11316524000</v>
      </c>
    </row>
    <row r="297" spans="1:14" x14ac:dyDescent="0.3">
      <c r="A297" s="11" t="str">
        <f t="shared" si="4"/>
        <v>5</v>
      </c>
      <c r="B297" s="12">
        <f>IF(D297=$B$1,,(IF(C297=MAX($C$3:C297),,MAX($C$3:C297))))</f>
        <v>11316524000</v>
      </c>
    </row>
    <row r="298" spans="1:14" x14ac:dyDescent="0.3">
      <c r="A298" s="11" t="str">
        <f t="shared" si="4"/>
        <v>5</v>
      </c>
      <c r="B298" s="12">
        <f>IF(D298=$B$1,,(IF(C298=MAX($C$3:C298),,MAX($C$3:C298))))</f>
        <v>11316524000</v>
      </c>
    </row>
    <row r="299" spans="1:14" x14ac:dyDescent="0.3">
      <c r="A299" s="11" t="str">
        <f t="shared" si="4"/>
        <v>5</v>
      </c>
      <c r="B299" s="12">
        <f>IF(D299=$B$1,,(IF(C299=MAX($C$3:C299),,MAX($C$3:C299))))</f>
        <v>11316524000</v>
      </c>
    </row>
    <row r="300" spans="1:14" x14ac:dyDescent="0.3">
      <c r="A300" s="11" t="str">
        <f t="shared" si="4"/>
        <v>5</v>
      </c>
      <c r="B300" s="12">
        <f>IF(D300=$B$1,,(IF(C300=MAX($C$3:C300),,MAX($C$3:C300))))</f>
        <v>11316524000</v>
      </c>
    </row>
    <row r="301" spans="1:14" x14ac:dyDescent="0.3">
      <c r="A301" s="11" t="str">
        <f t="shared" si="4"/>
        <v>5</v>
      </c>
      <c r="B301" s="12">
        <f>IF(D301=$B$1,,(IF(C301=MAX($C$3:C301),,MAX($C$3:C301))))</f>
        <v>11316524000</v>
      </c>
    </row>
    <row r="302" spans="1:14" x14ac:dyDescent="0.3">
      <c r="A302" s="11" t="str">
        <f t="shared" si="4"/>
        <v>5</v>
      </c>
      <c r="B302" s="12">
        <f>IF(D302=$B$1,,(IF(C302=MAX($C$3:C302),,MAX($C$3:C302))))</f>
        <v>11316524000</v>
      </c>
    </row>
    <row r="303" spans="1:14" x14ac:dyDescent="0.3">
      <c r="A303" s="11" t="str">
        <f t="shared" si="4"/>
        <v>5</v>
      </c>
      <c r="B303" s="12">
        <f>IF(D303=$B$1,,(IF(C303=MAX($C$3:C303),,MAX($C$3:C303))))</f>
        <v>11316524000</v>
      </c>
    </row>
    <row r="304" spans="1:14" x14ac:dyDescent="0.3">
      <c r="A304" s="11" t="str">
        <f t="shared" si="4"/>
        <v>5</v>
      </c>
      <c r="B304" s="12">
        <f>IF(D304=$B$1,,(IF(C304=MAX($C$3:C304),,MAX($C$3:C304))))</f>
        <v>11316524000</v>
      </c>
    </row>
    <row r="305" spans="1:2" x14ac:dyDescent="0.3">
      <c r="A305" s="11" t="str">
        <f t="shared" si="4"/>
        <v>5</v>
      </c>
      <c r="B305" s="12">
        <f>IF(D305=$B$1,,(IF(C305=MAX($C$3:C305),,MAX($C$3:C305))))</f>
        <v>11316524000</v>
      </c>
    </row>
    <row r="306" spans="1:2" x14ac:dyDescent="0.3">
      <c r="A306" s="11" t="str">
        <f t="shared" si="4"/>
        <v>5</v>
      </c>
      <c r="B306" s="12">
        <f>IF(D306=$B$1,,(IF(C306=MAX($C$3:C306),,MAX($C$3:C306))))</f>
        <v>11316524000</v>
      </c>
    </row>
    <row r="307" spans="1:2" x14ac:dyDescent="0.3">
      <c r="A307" s="11" t="str">
        <f t="shared" si="4"/>
        <v>5</v>
      </c>
      <c r="B307" s="12">
        <f>IF(D307=$B$1,,(IF(C307=MAX($C$3:C307),,MAX($C$3:C307))))</f>
        <v>11316524000</v>
      </c>
    </row>
    <row r="308" spans="1:2" x14ac:dyDescent="0.3">
      <c r="A308" s="11" t="str">
        <f t="shared" si="4"/>
        <v>5</v>
      </c>
      <c r="B308" s="12">
        <f>IF(D308=$B$1,,(IF(C308=MAX($C$3:C308),,MAX($C$3:C308))))</f>
        <v>11316524000</v>
      </c>
    </row>
    <row r="309" spans="1:2" x14ac:dyDescent="0.3">
      <c r="A309" s="11" t="str">
        <f t="shared" si="4"/>
        <v>5</v>
      </c>
      <c r="B309" s="12">
        <f>IF(D309=$B$1,,(IF(C309=MAX($C$3:C309),,MAX($C$3:C309))))</f>
        <v>11316524000</v>
      </c>
    </row>
    <row r="310" spans="1:2" x14ac:dyDescent="0.3">
      <c r="A310" s="11" t="str">
        <f t="shared" si="4"/>
        <v>5</v>
      </c>
      <c r="B310" s="12">
        <f>IF(D310=$B$1,,(IF(C310=MAX($C$3:C310),,MAX($C$3:C310))))</f>
        <v>11316524000</v>
      </c>
    </row>
    <row r="311" spans="1:2" x14ac:dyDescent="0.3">
      <c r="A311" s="11" t="str">
        <f t="shared" si="4"/>
        <v>5</v>
      </c>
      <c r="B311" s="12">
        <f>IF(D311=$B$1,,(IF(C311=MAX($C$3:C311),,MAX($C$3:C311))))</f>
        <v>11316524000</v>
      </c>
    </row>
    <row r="312" spans="1:2" x14ac:dyDescent="0.3">
      <c r="A312" s="11" t="str">
        <f t="shared" si="4"/>
        <v>5</v>
      </c>
      <c r="B312" s="12">
        <f>IF(D312=$B$1,,(IF(C312=MAX($C$3:C312),,MAX($C$3:C312))))</f>
        <v>11316524000</v>
      </c>
    </row>
    <row r="313" spans="1:2" x14ac:dyDescent="0.3">
      <c r="A313" s="11" t="str">
        <f t="shared" si="4"/>
        <v>5</v>
      </c>
      <c r="B313" s="12">
        <f>IF(D313=$B$1,,(IF(C313=MAX($C$3:C313),,MAX($C$3:C313))))</f>
        <v>11316524000</v>
      </c>
    </row>
    <row r="314" spans="1:2" x14ac:dyDescent="0.3">
      <c r="A314" s="11" t="str">
        <f t="shared" si="4"/>
        <v>5</v>
      </c>
      <c r="B314" s="12">
        <f>IF(D314=$B$1,,(IF(C314=MAX($C$3:C314),,MAX($C$3:C314))))</f>
        <v>11316524000</v>
      </c>
    </row>
    <row r="315" spans="1:2" x14ac:dyDescent="0.3">
      <c r="A315" s="11" t="str">
        <f t="shared" si="4"/>
        <v>5</v>
      </c>
      <c r="B315" s="12">
        <f>IF(D315=$B$1,,(IF(C315=MAX($C$3:C315),,MAX($C$3:C315))))</f>
        <v>11316524000</v>
      </c>
    </row>
    <row r="316" spans="1:2" x14ac:dyDescent="0.3">
      <c r="A316" s="11" t="str">
        <f t="shared" si="4"/>
        <v>5</v>
      </c>
      <c r="B316" s="12">
        <f>IF(D316=$B$1,,(IF(C316=MAX($C$3:C316),,MAX($C$3:C316))))</f>
        <v>11316524000</v>
      </c>
    </row>
    <row r="317" spans="1:2" x14ac:dyDescent="0.3">
      <c r="A317" s="11" t="str">
        <f t="shared" si="4"/>
        <v>5</v>
      </c>
      <c r="B317" s="12">
        <f>IF(D317=$B$1,,(IF(C317=MAX($C$3:C317),,MAX($C$3:C317))))</f>
        <v>11316524000</v>
      </c>
    </row>
    <row r="318" spans="1:2" x14ac:dyDescent="0.3">
      <c r="A318" s="11" t="str">
        <f t="shared" si="4"/>
        <v>5</v>
      </c>
      <c r="B318" s="12">
        <f>IF(D318=$B$1,,(IF(C318=MAX($C$3:C318),,MAX($C$3:C318))))</f>
        <v>11316524000</v>
      </c>
    </row>
    <row r="319" spans="1:2" x14ac:dyDescent="0.3">
      <c r="A319" s="11" t="str">
        <f t="shared" si="4"/>
        <v>5</v>
      </c>
      <c r="B319" s="12">
        <f>IF(D319=$B$1,,(IF(C319=MAX($C$3:C319),,MAX($C$3:C319))))</f>
        <v>11316524000</v>
      </c>
    </row>
    <row r="320" spans="1:2" x14ac:dyDescent="0.3">
      <c r="A320" s="11" t="str">
        <f t="shared" si="4"/>
        <v>5</v>
      </c>
      <c r="B320" s="12">
        <f>IF(D320=$B$1,,(IF(C320=MAX($C$3:C320),,MAX($C$3:C320))))</f>
        <v>11316524000</v>
      </c>
    </row>
    <row r="321" spans="1:2" x14ac:dyDescent="0.3">
      <c r="A321" s="11" t="str">
        <f t="shared" si="4"/>
        <v>5</v>
      </c>
      <c r="B321" s="12">
        <f>IF(D321=$B$1,,(IF(C321=MAX($C$3:C321),,MAX($C$3:C321))))</f>
        <v>11316524000</v>
      </c>
    </row>
    <row r="322" spans="1:2" x14ac:dyDescent="0.3">
      <c r="A322" s="11" t="str">
        <f t="shared" si="4"/>
        <v>5</v>
      </c>
      <c r="B322" s="12">
        <f>IF(D322=$B$1,,(IF(C322=MAX($C$3:C322),,MAX($C$3:C322))))</f>
        <v>11316524000</v>
      </c>
    </row>
    <row r="323" spans="1:2" x14ac:dyDescent="0.3">
      <c r="A323" s="11" t="str">
        <f t="shared" si="4"/>
        <v>5</v>
      </c>
      <c r="B323" s="12">
        <f>IF(D323=$B$1,,(IF(C323=MAX($C$3:C323),,MAX($C$3:C323))))</f>
        <v>11316524000</v>
      </c>
    </row>
    <row r="324" spans="1:2" x14ac:dyDescent="0.3">
      <c r="A324" s="11" t="str">
        <f t="shared" si="4"/>
        <v>5</v>
      </c>
      <c r="B324" s="12">
        <f>IF(D324=$B$1,,(IF(C324=MAX($C$3:C324),,MAX($C$3:C324))))</f>
        <v>11316524000</v>
      </c>
    </row>
    <row r="325" spans="1:2" x14ac:dyDescent="0.3">
      <c r="A325" s="11" t="str">
        <f t="shared" ref="A325:A388" si="5">IF(B325=0,LEFT(RIGHT(C325,6),1),LEFT(RIGHT(B325,6),1))</f>
        <v>5</v>
      </c>
      <c r="B325" s="12">
        <f>IF(D325=$B$1,,(IF(C325=MAX($C$3:C325),,MAX($C$3:C325))))</f>
        <v>11316524000</v>
      </c>
    </row>
    <row r="326" spans="1:2" x14ac:dyDescent="0.3">
      <c r="A326" s="11" t="str">
        <f t="shared" si="5"/>
        <v>5</v>
      </c>
      <c r="B326" s="12">
        <f>IF(D326=$B$1,,(IF(C326=MAX($C$3:C326),,MAX($C$3:C326))))</f>
        <v>11316524000</v>
      </c>
    </row>
    <row r="327" spans="1:2" x14ac:dyDescent="0.3">
      <c r="A327" s="11" t="str">
        <f t="shared" si="5"/>
        <v>5</v>
      </c>
      <c r="B327" s="12">
        <f>IF(D327=$B$1,,(IF(C327=MAX($C$3:C327),,MAX($C$3:C327))))</f>
        <v>11316524000</v>
      </c>
    </row>
    <row r="328" spans="1:2" x14ac:dyDescent="0.3">
      <c r="A328" s="11" t="str">
        <f t="shared" si="5"/>
        <v>5</v>
      </c>
      <c r="B328" s="12">
        <f>IF(D328=$B$1,,(IF(C328=MAX($C$3:C328),,MAX($C$3:C328))))</f>
        <v>11316524000</v>
      </c>
    </row>
    <row r="329" spans="1:2" x14ac:dyDescent="0.3">
      <c r="A329" s="11" t="str">
        <f t="shared" si="5"/>
        <v>5</v>
      </c>
      <c r="B329" s="12">
        <f>IF(D329=$B$1,,(IF(C329=MAX($C$3:C329),,MAX($C$3:C329))))</f>
        <v>11316524000</v>
      </c>
    </row>
    <row r="330" spans="1:2" x14ac:dyDescent="0.3">
      <c r="A330" s="11" t="str">
        <f t="shared" si="5"/>
        <v>5</v>
      </c>
      <c r="B330" s="12">
        <f>IF(D330=$B$1,,(IF(C330=MAX($C$3:C330),,MAX($C$3:C330))))</f>
        <v>11316524000</v>
      </c>
    </row>
    <row r="331" spans="1:2" x14ac:dyDescent="0.3">
      <c r="A331" s="11" t="str">
        <f t="shared" si="5"/>
        <v>5</v>
      </c>
      <c r="B331" s="12">
        <f>IF(D331=$B$1,,(IF(C331=MAX($C$3:C331),,MAX($C$3:C331))))</f>
        <v>11316524000</v>
      </c>
    </row>
    <row r="332" spans="1:2" x14ac:dyDescent="0.3">
      <c r="A332" s="11" t="str">
        <f t="shared" si="5"/>
        <v>5</v>
      </c>
      <c r="B332" s="12">
        <f>IF(D332=$B$1,,(IF(C332=MAX($C$3:C332),,MAX($C$3:C332))))</f>
        <v>11316524000</v>
      </c>
    </row>
    <row r="333" spans="1:2" x14ac:dyDescent="0.3">
      <c r="A333" s="11" t="str">
        <f t="shared" si="5"/>
        <v>5</v>
      </c>
      <c r="B333" s="12">
        <f>IF(D333=$B$1,,(IF(C333=MAX($C$3:C333),,MAX($C$3:C333))))</f>
        <v>11316524000</v>
      </c>
    </row>
    <row r="334" spans="1:2" x14ac:dyDescent="0.3">
      <c r="A334" s="11" t="str">
        <f t="shared" si="5"/>
        <v>5</v>
      </c>
      <c r="B334" s="12">
        <f>IF(D334=$B$1,,(IF(C334=MAX($C$3:C334),,MAX($C$3:C334))))</f>
        <v>11316524000</v>
      </c>
    </row>
    <row r="335" spans="1:2" x14ac:dyDescent="0.3">
      <c r="A335" s="11" t="str">
        <f t="shared" si="5"/>
        <v>5</v>
      </c>
      <c r="B335" s="12">
        <f>IF(D335=$B$1,,(IF(C335=MAX($C$3:C335),,MAX($C$3:C335))))</f>
        <v>11316524000</v>
      </c>
    </row>
    <row r="336" spans="1:2" x14ac:dyDescent="0.3">
      <c r="A336" s="11" t="str">
        <f t="shared" si="5"/>
        <v>5</v>
      </c>
      <c r="B336" s="12">
        <f>IF(D336=$B$1,,(IF(C336=MAX($C$3:C336),,MAX($C$3:C336))))</f>
        <v>11316524000</v>
      </c>
    </row>
    <row r="337" spans="1:2" x14ac:dyDescent="0.3">
      <c r="A337" s="11" t="str">
        <f t="shared" si="5"/>
        <v>5</v>
      </c>
      <c r="B337" s="12">
        <f>IF(D337=$B$1,,(IF(C337=MAX($C$3:C337),,MAX($C$3:C337))))</f>
        <v>11316524000</v>
      </c>
    </row>
    <row r="338" spans="1:2" x14ac:dyDescent="0.3">
      <c r="A338" s="11" t="str">
        <f t="shared" si="5"/>
        <v>5</v>
      </c>
      <c r="B338" s="12">
        <f>IF(D338=$B$1,,(IF(C338=MAX($C$3:C338),,MAX($C$3:C338))))</f>
        <v>11316524000</v>
      </c>
    </row>
    <row r="339" spans="1:2" x14ac:dyDescent="0.3">
      <c r="A339" s="11" t="str">
        <f t="shared" si="5"/>
        <v>5</v>
      </c>
      <c r="B339" s="12">
        <f>IF(D339=$B$1,,(IF(C339=MAX($C$3:C339),,MAX($C$3:C339))))</f>
        <v>11316524000</v>
      </c>
    </row>
    <row r="340" spans="1:2" x14ac:dyDescent="0.3">
      <c r="A340" s="11" t="str">
        <f t="shared" si="5"/>
        <v>5</v>
      </c>
      <c r="B340" s="12">
        <f>IF(D340=$B$1,,(IF(C340=MAX($C$3:C340),,MAX($C$3:C340))))</f>
        <v>11316524000</v>
      </c>
    </row>
    <row r="341" spans="1:2" x14ac:dyDescent="0.3">
      <c r="A341" s="11" t="str">
        <f t="shared" si="5"/>
        <v>5</v>
      </c>
      <c r="B341" s="12">
        <f>IF(D341=$B$1,,(IF(C341=MAX($C$3:C341),,MAX($C$3:C341))))</f>
        <v>11316524000</v>
      </c>
    </row>
    <row r="342" spans="1:2" x14ac:dyDescent="0.3">
      <c r="A342" s="11" t="str">
        <f t="shared" si="5"/>
        <v>5</v>
      </c>
      <c r="B342" s="12">
        <f>IF(D342=$B$1,,(IF(C342=MAX($C$3:C342),,MAX($C$3:C342))))</f>
        <v>11316524000</v>
      </c>
    </row>
    <row r="343" spans="1:2" x14ac:dyDescent="0.3">
      <c r="A343" s="11" t="str">
        <f t="shared" si="5"/>
        <v>5</v>
      </c>
      <c r="B343" s="12">
        <f>IF(D343=$B$1,,(IF(C343=MAX($C$3:C343),,MAX($C$3:C343))))</f>
        <v>11316524000</v>
      </c>
    </row>
    <row r="344" spans="1:2" x14ac:dyDescent="0.3">
      <c r="A344" s="11" t="str">
        <f t="shared" si="5"/>
        <v>5</v>
      </c>
      <c r="B344" s="12">
        <f>IF(D344=$B$1,,(IF(C344=MAX($C$3:C344),,MAX($C$3:C344))))</f>
        <v>11316524000</v>
      </c>
    </row>
    <row r="345" spans="1:2" x14ac:dyDescent="0.3">
      <c r="A345" s="11" t="str">
        <f t="shared" si="5"/>
        <v>5</v>
      </c>
      <c r="B345" s="12">
        <f>IF(D345=$B$1,,(IF(C345=MAX($C$3:C345),,MAX($C$3:C345))))</f>
        <v>11316524000</v>
      </c>
    </row>
    <row r="346" spans="1:2" x14ac:dyDescent="0.3">
      <c r="A346" s="11" t="str">
        <f t="shared" si="5"/>
        <v>5</v>
      </c>
      <c r="B346" s="12">
        <f>IF(D346=$B$1,,(IF(C346=MAX($C$3:C346),,MAX($C$3:C346))))</f>
        <v>11316524000</v>
      </c>
    </row>
    <row r="347" spans="1:2" x14ac:dyDescent="0.3">
      <c r="A347" s="11" t="str">
        <f t="shared" si="5"/>
        <v>5</v>
      </c>
      <c r="B347" s="12">
        <f>IF(D347=$B$1,,(IF(C347=MAX($C$3:C347),,MAX($C$3:C347))))</f>
        <v>11316524000</v>
      </c>
    </row>
    <row r="348" spans="1:2" x14ac:dyDescent="0.3">
      <c r="A348" s="11" t="str">
        <f t="shared" si="5"/>
        <v>5</v>
      </c>
      <c r="B348" s="12">
        <f>IF(D348=$B$1,,(IF(C348=MAX($C$3:C348),,MAX($C$3:C348))))</f>
        <v>11316524000</v>
      </c>
    </row>
    <row r="349" spans="1:2" x14ac:dyDescent="0.3">
      <c r="A349" s="11" t="str">
        <f t="shared" si="5"/>
        <v>5</v>
      </c>
      <c r="B349" s="12">
        <f>IF(D349=$B$1,,(IF(C349=MAX($C$3:C349),,MAX($C$3:C349))))</f>
        <v>11316524000</v>
      </c>
    </row>
    <row r="350" spans="1:2" x14ac:dyDescent="0.3">
      <c r="A350" s="11" t="str">
        <f t="shared" si="5"/>
        <v>5</v>
      </c>
      <c r="B350" s="12">
        <f>IF(D350=$B$1,,(IF(C350=MAX($C$3:C350),,MAX($C$3:C350))))</f>
        <v>11316524000</v>
      </c>
    </row>
    <row r="351" spans="1:2" x14ac:dyDescent="0.3">
      <c r="A351" s="11" t="str">
        <f t="shared" si="5"/>
        <v>5</v>
      </c>
      <c r="B351" s="12">
        <f>IF(D351=$B$1,,(IF(C351=MAX($C$3:C351),,MAX($C$3:C351))))</f>
        <v>11316524000</v>
      </c>
    </row>
    <row r="352" spans="1:2" x14ac:dyDescent="0.3">
      <c r="A352" s="11" t="str">
        <f t="shared" si="5"/>
        <v>5</v>
      </c>
      <c r="B352" s="12">
        <f>IF(D352=$B$1,,(IF(C352=MAX($C$3:C352),,MAX($C$3:C352))))</f>
        <v>11316524000</v>
      </c>
    </row>
    <row r="353" spans="1:2" x14ac:dyDescent="0.3">
      <c r="A353" s="11" t="str">
        <f t="shared" si="5"/>
        <v>5</v>
      </c>
      <c r="B353" s="12">
        <f>IF(D353=$B$1,,(IF(C353=MAX($C$3:C353),,MAX($C$3:C353))))</f>
        <v>11316524000</v>
      </c>
    </row>
    <row r="354" spans="1:2" x14ac:dyDescent="0.3">
      <c r="A354" s="11" t="str">
        <f t="shared" si="5"/>
        <v>5</v>
      </c>
      <c r="B354" s="12">
        <f>IF(D354=$B$1,,(IF(C354=MAX($C$3:C354),,MAX($C$3:C354))))</f>
        <v>11316524000</v>
      </c>
    </row>
    <row r="355" spans="1:2" x14ac:dyDescent="0.3">
      <c r="A355" s="11" t="str">
        <f t="shared" si="5"/>
        <v>5</v>
      </c>
      <c r="B355" s="12">
        <f>IF(D355=$B$1,,(IF(C355=MAX($C$3:C355),,MAX($C$3:C355))))</f>
        <v>11316524000</v>
      </c>
    </row>
    <row r="356" spans="1:2" x14ac:dyDescent="0.3">
      <c r="A356" s="11" t="str">
        <f t="shared" si="5"/>
        <v>5</v>
      </c>
      <c r="B356" s="12">
        <f>IF(D356=$B$1,,(IF(C356=MAX($C$3:C356),,MAX($C$3:C356))))</f>
        <v>11316524000</v>
      </c>
    </row>
    <row r="357" spans="1:2" x14ac:dyDescent="0.3">
      <c r="A357" s="11" t="str">
        <f t="shared" si="5"/>
        <v>5</v>
      </c>
      <c r="B357" s="12">
        <f>IF(D357=$B$1,,(IF(C357=MAX($C$3:C357),,MAX($C$3:C357))))</f>
        <v>11316524000</v>
      </c>
    </row>
    <row r="358" spans="1:2" x14ac:dyDescent="0.3">
      <c r="A358" s="11" t="str">
        <f t="shared" si="5"/>
        <v>5</v>
      </c>
      <c r="B358" s="12">
        <f>IF(D358=$B$1,,(IF(C358=MAX($C$3:C358),,MAX($C$3:C358))))</f>
        <v>11316524000</v>
      </c>
    </row>
    <row r="359" spans="1:2" x14ac:dyDescent="0.3">
      <c r="A359" s="11" t="str">
        <f t="shared" si="5"/>
        <v>5</v>
      </c>
      <c r="B359" s="12">
        <f>IF(D359=$B$1,,(IF(C359=MAX($C$3:C359),,MAX($C$3:C359))))</f>
        <v>11316524000</v>
      </c>
    </row>
    <row r="360" spans="1:2" x14ac:dyDescent="0.3">
      <c r="A360" s="11" t="str">
        <f t="shared" si="5"/>
        <v>5</v>
      </c>
      <c r="B360" s="12">
        <f>IF(D360=$B$1,,(IF(C360=MAX($C$3:C360),,MAX($C$3:C360))))</f>
        <v>11316524000</v>
      </c>
    </row>
    <row r="361" spans="1:2" x14ac:dyDescent="0.3">
      <c r="A361" s="11" t="str">
        <f t="shared" si="5"/>
        <v>5</v>
      </c>
      <c r="B361" s="12">
        <f>IF(D361=$B$1,,(IF(C361=MAX($C$3:C361),,MAX($C$3:C361))))</f>
        <v>11316524000</v>
      </c>
    </row>
    <row r="362" spans="1:2" x14ac:dyDescent="0.3">
      <c r="A362" s="11" t="str">
        <f t="shared" si="5"/>
        <v>5</v>
      </c>
      <c r="B362" s="12">
        <f>IF(D362=$B$1,,(IF(C362=MAX($C$3:C362),,MAX($C$3:C362))))</f>
        <v>11316524000</v>
      </c>
    </row>
    <row r="363" spans="1:2" x14ac:dyDescent="0.3">
      <c r="A363" s="11" t="str">
        <f t="shared" si="5"/>
        <v>5</v>
      </c>
      <c r="B363" s="12">
        <f>IF(D363=$B$1,,(IF(C363=MAX($C$3:C363),,MAX($C$3:C363))))</f>
        <v>11316524000</v>
      </c>
    </row>
    <row r="364" spans="1:2" x14ac:dyDescent="0.3">
      <c r="A364" s="11" t="str">
        <f t="shared" si="5"/>
        <v>5</v>
      </c>
      <c r="B364" s="12">
        <f>IF(D364=$B$1,,(IF(C364=MAX($C$3:C364),,MAX($C$3:C364))))</f>
        <v>11316524000</v>
      </c>
    </row>
    <row r="365" spans="1:2" x14ac:dyDescent="0.3">
      <c r="A365" s="11" t="str">
        <f t="shared" si="5"/>
        <v>5</v>
      </c>
      <c r="B365" s="12">
        <f>IF(D365=$B$1,,(IF(C365=MAX($C$3:C365),,MAX($C$3:C365))))</f>
        <v>11316524000</v>
      </c>
    </row>
    <row r="366" spans="1:2" x14ac:dyDescent="0.3">
      <c r="A366" s="11" t="str">
        <f t="shared" si="5"/>
        <v>5</v>
      </c>
      <c r="B366" s="12">
        <f>IF(D366=$B$1,,(IF(C366=MAX($C$3:C366),,MAX($C$3:C366))))</f>
        <v>11316524000</v>
      </c>
    </row>
    <row r="367" spans="1:2" x14ac:dyDescent="0.3">
      <c r="A367" s="11" t="str">
        <f t="shared" si="5"/>
        <v>5</v>
      </c>
      <c r="B367" s="12">
        <f>IF(D367=$B$1,,(IF(C367=MAX($C$3:C367),,MAX($C$3:C367))))</f>
        <v>11316524000</v>
      </c>
    </row>
    <row r="368" spans="1:2" x14ac:dyDescent="0.3">
      <c r="A368" s="11" t="str">
        <f t="shared" si="5"/>
        <v>5</v>
      </c>
      <c r="B368" s="12">
        <f>IF(D368=$B$1,,(IF(C368=MAX($C$3:C368),,MAX($C$3:C368))))</f>
        <v>11316524000</v>
      </c>
    </row>
    <row r="369" spans="1:2" x14ac:dyDescent="0.3">
      <c r="A369" s="11" t="str">
        <f t="shared" si="5"/>
        <v>5</v>
      </c>
      <c r="B369" s="12">
        <f>IF(D369=$B$1,,(IF(C369=MAX($C$3:C369),,MAX($C$3:C369))))</f>
        <v>11316524000</v>
      </c>
    </row>
    <row r="370" spans="1:2" x14ac:dyDescent="0.3">
      <c r="A370" s="11" t="str">
        <f t="shared" si="5"/>
        <v>5</v>
      </c>
      <c r="B370" s="12">
        <f>IF(D370=$B$1,,(IF(C370=MAX($C$3:C370),,MAX($C$3:C370))))</f>
        <v>11316524000</v>
      </c>
    </row>
    <row r="371" spans="1:2" x14ac:dyDescent="0.3">
      <c r="A371" s="11" t="str">
        <f t="shared" si="5"/>
        <v>5</v>
      </c>
      <c r="B371" s="12">
        <f>IF(D371=$B$1,,(IF(C371=MAX($C$3:C371),,MAX($C$3:C371))))</f>
        <v>11316524000</v>
      </c>
    </row>
    <row r="372" spans="1:2" x14ac:dyDescent="0.3">
      <c r="A372" s="11" t="str">
        <f t="shared" si="5"/>
        <v>5</v>
      </c>
      <c r="B372" s="12">
        <f>IF(D372=$B$1,,(IF(C372=MAX($C$3:C372),,MAX($C$3:C372))))</f>
        <v>11316524000</v>
      </c>
    </row>
    <row r="373" spans="1:2" x14ac:dyDescent="0.3">
      <c r="A373" s="11" t="str">
        <f t="shared" si="5"/>
        <v>5</v>
      </c>
      <c r="B373" s="12">
        <f>IF(D373=$B$1,,(IF(C373=MAX($C$3:C373),,MAX($C$3:C373))))</f>
        <v>11316524000</v>
      </c>
    </row>
    <row r="374" spans="1:2" x14ac:dyDescent="0.3">
      <c r="A374" s="11" t="str">
        <f t="shared" si="5"/>
        <v>5</v>
      </c>
      <c r="B374" s="12">
        <f>IF(D374=$B$1,,(IF(C374=MAX($C$3:C374),,MAX($C$3:C374))))</f>
        <v>11316524000</v>
      </c>
    </row>
    <row r="375" spans="1:2" x14ac:dyDescent="0.3">
      <c r="A375" s="11" t="str">
        <f t="shared" si="5"/>
        <v>5</v>
      </c>
      <c r="B375" s="12">
        <f>IF(D375=$B$1,,(IF(C375=MAX($C$3:C375),,MAX($C$3:C375))))</f>
        <v>11316524000</v>
      </c>
    </row>
    <row r="376" spans="1:2" x14ac:dyDescent="0.3">
      <c r="A376" s="11" t="str">
        <f t="shared" si="5"/>
        <v>5</v>
      </c>
      <c r="B376" s="12">
        <f>IF(D376=$B$1,,(IF(C376=MAX($C$3:C376),,MAX($C$3:C376))))</f>
        <v>11316524000</v>
      </c>
    </row>
    <row r="377" spans="1:2" x14ac:dyDescent="0.3">
      <c r="A377" s="11" t="str">
        <f t="shared" si="5"/>
        <v>5</v>
      </c>
      <c r="B377" s="12">
        <f>IF(D377=$B$1,,(IF(C377=MAX($C$3:C377),,MAX($C$3:C377))))</f>
        <v>11316524000</v>
      </c>
    </row>
    <row r="378" spans="1:2" x14ac:dyDescent="0.3">
      <c r="A378" s="11" t="str">
        <f t="shared" si="5"/>
        <v>5</v>
      </c>
      <c r="B378" s="12">
        <f>IF(D378=$B$1,,(IF(C378=MAX($C$3:C378),,MAX($C$3:C378))))</f>
        <v>11316524000</v>
      </c>
    </row>
    <row r="379" spans="1:2" x14ac:dyDescent="0.3">
      <c r="A379" s="11" t="str">
        <f t="shared" si="5"/>
        <v>5</v>
      </c>
      <c r="B379" s="12">
        <f>IF(D379=$B$1,,(IF(C379=MAX($C$3:C379),,MAX($C$3:C379))))</f>
        <v>11316524000</v>
      </c>
    </row>
    <row r="380" spans="1:2" x14ac:dyDescent="0.3">
      <c r="A380" s="11" t="str">
        <f t="shared" si="5"/>
        <v>5</v>
      </c>
      <c r="B380" s="12">
        <f>IF(D380=$B$1,,(IF(C380=MAX($C$3:C380),,MAX($C$3:C380))))</f>
        <v>11316524000</v>
      </c>
    </row>
    <row r="381" spans="1:2" x14ac:dyDescent="0.3">
      <c r="A381" s="11" t="str">
        <f t="shared" si="5"/>
        <v>5</v>
      </c>
      <c r="B381" s="12">
        <f>IF(D381=$B$1,,(IF(C381=MAX($C$3:C381),,MAX($C$3:C381))))</f>
        <v>11316524000</v>
      </c>
    </row>
    <row r="382" spans="1:2" x14ac:dyDescent="0.3">
      <c r="A382" s="11" t="str">
        <f t="shared" si="5"/>
        <v>5</v>
      </c>
      <c r="B382" s="12">
        <f>IF(D382=$B$1,,(IF(C382=MAX($C$3:C382),,MAX($C$3:C382))))</f>
        <v>11316524000</v>
      </c>
    </row>
    <row r="383" spans="1:2" x14ac:dyDescent="0.3">
      <c r="A383" s="11" t="str">
        <f t="shared" si="5"/>
        <v>5</v>
      </c>
      <c r="B383" s="12">
        <f>IF(D383=$B$1,,(IF(C383=MAX($C$3:C383),,MAX($C$3:C383))))</f>
        <v>11316524000</v>
      </c>
    </row>
    <row r="384" spans="1:2" x14ac:dyDescent="0.3">
      <c r="A384" s="11" t="str">
        <f t="shared" si="5"/>
        <v>5</v>
      </c>
      <c r="B384" s="12">
        <f>IF(D384=$B$1,,(IF(C384=MAX($C$3:C384),,MAX($C$3:C384))))</f>
        <v>11316524000</v>
      </c>
    </row>
    <row r="385" spans="1:2" x14ac:dyDescent="0.3">
      <c r="A385" s="11" t="str">
        <f t="shared" si="5"/>
        <v>5</v>
      </c>
      <c r="B385" s="12">
        <f>IF(D385=$B$1,,(IF(C385=MAX($C$3:C385),,MAX($C$3:C385))))</f>
        <v>11316524000</v>
      </c>
    </row>
    <row r="386" spans="1:2" x14ac:dyDescent="0.3">
      <c r="A386" s="11" t="str">
        <f t="shared" si="5"/>
        <v>5</v>
      </c>
      <c r="B386" s="12">
        <f>IF(D386=$B$1,,(IF(C386=MAX($C$3:C386),,MAX($C$3:C386))))</f>
        <v>11316524000</v>
      </c>
    </row>
    <row r="387" spans="1:2" x14ac:dyDescent="0.3">
      <c r="A387" s="11" t="str">
        <f t="shared" si="5"/>
        <v>5</v>
      </c>
      <c r="B387" s="12">
        <f>IF(D387=$B$1,,(IF(C387=MAX($C$3:C387),,MAX($C$3:C387))))</f>
        <v>11316524000</v>
      </c>
    </row>
    <row r="388" spans="1:2" x14ac:dyDescent="0.3">
      <c r="A388" s="11" t="str">
        <f t="shared" si="5"/>
        <v>5</v>
      </c>
      <c r="B388" s="12">
        <f>IF(D388=$B$1,,(IF(C388=MAX($C$3:C388),,MAX($C$3:C388))))</f>
        <v>11316524000</v>
      </c>
    </row>
    <row r="389" spans="1:2" x14ac:dyDescent="0.3">
      <c r="A389" s="11" t="str">
        <f t="shared" ref="A389:A452" si="6">IF(B389=0,LEFT(RIGHT(C389,6),1),LEFT(RIGHT(B389,6),1))</f>
        <v>5</v>
      </c>
      <c r="B389" s="12">
        <f>IF(D389=$B$1,,(IF(C389=MAX($C$3:C389),,MAX($C$3:C389))))</f>
        <v>11316524000</v>
      </c>
    </row>
    <row r="390" spans="1:2" x14ac:dyDescent="0.3">
      <c r="A390" s="11" t="str">
        <f t="shared" si="6"/>
        <v>5</v>
      </c>
      <c r="B390" s="12">
        <f>IF(D390=$B$1,,(IF(C390=MAX($C$3:C390),,MAX($C$3:C390))))</f>
        <v>11316524000</v>
      </c>
    </row>
    <row r="391" spans="1:2" x14ac:dyDescent="0.3">
      <c r="A391" s="11" t="str">
        <f t="shared" si="6"/>
        <v>5</v>
      </c>
      <c r="B391" s="12">
        <f>IF(D391=$B$1,,(IF(C391=MAX($C$3:C391),,MAX($C$3:C391))))</f>
        <v>11316524000</v>
      </c>
    </row>
    <row r="392" spans="1:2" x14ac:dyDescent="0.3">
      <c r="A392" s="11" t="str">
        <f t="shared" si="6"/>
        <v>5</v>
      </c>
      <c r="B392" s="12">
        <f>IF(D392=$B$1,,(IF(C392=MAX($C$3:C392),,MAX($C$3:C392))))</f>
        <v>11316524000</v>
      </c>
    </row>
    <row r="393" spans="1:2" x14ac:dyDescent="0.3">
      <c r="A393" s="11" t="str">
        <f t="shared" si="6"/>
        <v>5</v>
      </c>
      <c r="B393" s="12">
        <f>IF(D393=$B$1,,(IF(C393=MAX($C$3:C393),,MAX($C$3:C393))))</f>
        <v>11316524000</v>
      </c>
    </row>
    <row r="394" spans="1:2" x14ac:dyDescent="0.3">
      <c r="A394" s="11" t="str">
        <f t="shared" si="6"/>
        <v>5</v>
      </c>
      <c r="B394" s="12">
        <f>IF(D394=$B$1,,(IF(C394=MAX($C$3:C394),,MAX($C$3:C394))))</f>
        <v>11316524000</v>
      </c>
    </row>
    <row r="395" spans="1:2" x14ac:dyDescent="0.3">
      <c r="A395" s="11" t="str">
        <f t="shared" si="6"/>
        <v>5</v>
      </c>
      <c r="B395" s="12">
        <f>IF(D395=$B$1,,(IF(C395=MAX($C$3:C395),,MAX($C$3:C395))))</f>
        <v>11316524000</v>
      </c>
    </row>
    <row r="396" spans="1:2" x14ac:dyDescent="0.3">
      <c r="A396" s="11" t="str">
        <f t="shared" si="6"/>
        <v>5</v>
      </c>
      <c r="B396" s="12">
        <f>IF(D396=$B$1,,(IF(C396=MAX($C$3:C396),,MAX($C$3:C396))))</f>
        <v>11316524000</v>
      </c>
    </row>
    <row r="397" spans="1:2" x14ac:dyDescent="0.3">
      <c r="A397" s="11" t="str">
        <f t="shared" si="6"/>
        <v>5</v>
      </c>
      <c r="B397" s="12">
        <f>IF(D397=$B$1,,(IF(C397=MAX($C$3:C397),,MAX($C$3:C397))))</f>
        <v>11316524000</v>
      </c>
    </row>
    <row r="398" spans="1:2" x14ac:dyDescent="0.3">
      <c r="A398" s="11" t="str">
        <f t="shared" si="6"/>
        <v>5</v>
      </c>
      <c r="B398" s="12">
        <f>IF(D398=$B$1,,(IF(C398=MAX($C$3:C398),,MAX($C$3:C398))))</f>
        <v>11316524000</v>
      </c>
    </row>
    <row r="399" spans="1:2" x14ac:dyDescent="0.3">
      <c r="A399" s="11" t="str">
        <f t="shared" si="6"/>
        <v>5</v>
      </c>
      <c r="B399" s="12">
        <f>IF(D399=$B$1,,(IF(C399=MAX($C$3:C399),,MAX($C$3:C399))))</f>
        <v>11316524000</v>
      </c>
    </row>
    <row r="400" spans="1:2" x14ac:dyDescent="0.3">
      <c r="A400" s="11" t="str">
        <f t="shared" si="6"/>
        <v>5</v>
      </c>
      <c r="B400" s="12">
        <f>IF(D400=$B$1,,(IF(C400=MAX($C$3:C400),,MAX($C$3:C400))))</f>
        <v>11316524000</v>
      </c>
    </row>
    <row r="401" spans="1:2" x14ac:dyDescent="0.3">
      <c r="A401" s="11" t="str">
        <f t="shared" si="6"/>
        <v>5</v>
      </c>
      <c r="B401" s="12">
        <f>IF(D401=$B$1,,(IF(C401=MAX($C$3:C401),,MAX($C$3:C401))))</f>
        <v>11316524000</v>
      </c>
    </row>
    <row r="402" spans="1:2" x14ac:dyDescent="0.3">
      <c r="A402" s="11" t="str">
        <f t="shared" si="6"/>
        <v>5</v>
      </c>
      <c r="B402" s="12">
        <f>IF(D402=$B$1,,(IF(C402=MAX($C$3:C402),,MAX($C$3:C402))))</f>
        <v>11316524000</v>
      </c>
    </row>
    <row r="403" spans="1:2" x14ac:dyDescent="0.3">
      <c r="A403" s="11" t="str">
        <f t="shared" si="6"/>
        <v>5</v>
      </c>
      <c r="B403" s="12">
        <f>IF(D403=$B$1,,(IF(C403=MAX($C$3:C403),,MAX($C$3:C403))))</f>
        <v>11316524000</v>
      </c>
    </row>
    <row r="404" spans="1:2" x14ac:dyDescent="0.3">
      <c r="A404" s="11" t="str">
        <f t="shared" si="6"/>
        <v>5</v>
      </c>
      <c r="B404" s="12">
        <f>IF(D404=$B$1,,(IF(C404=MAX($C$3:C404),,MAX($C$3:C404))))</f>
        <v>11316524000</v>
      </c>
    </row>
    <row r="405" spans="1:2" x14ac:dyDescent="0.3">
      <c r="A405" s="11" t="str">
        <f t="shared" si="6"/>
        <v>5</v>
      </c>
      <c r="B405" s="12">
        <f>IF(D405=$B$1,,(IF(C405=MAX($C$3:C405),,MAX($C$3:C405))))</f>
        <v>11316524000</v>
      </c>
    </row>
    <row r="406" spans="1:2" x14ac:dyDescent="0.3">
      <c r="A406" s="11" t="str">
        <f t="shared" si="6"/>
        <v>5</v>
      </c>
      <c r="B406" s="12">
        <f>IF(D406=$B$1,,(IF(C406=MAX($C$3:C406),,MAX($C$3:C406))))</f>
        <v>11316524000</v>
      </c>
    </row>
    <row r="407" spans="1:2" x14ac:dyDescent="0.3">
      <c r="A407" s="11" t="str">
        <f t="shared" si="6"/>
        <v>5</v>
      </c>
      <c r="B407" s="12">
        <f>IF(D407=$B$1,,(IF(C407=MAX($C$3:C407),,MAX($C$3:C407))))</f>
        <v>11316524000</v>
      </c>
    </row>
    <row r="408" spans="1:2" x14ac:dyDescent="0.3">
      <c r="A408" s="11" t="str">
        <f t="shared" si="6"/>
        <v>5</v>
      </c>
      <c r="B408" s="12">
        <f>IF(D408=$B$1,,(IF(C408=MAX($C$3:C408),,MAX($C$3:C408))))</f>
        <v>11316524000</v>
      </c>
    </row>
    <row r="409" spans="1:2" x14ac:dyDescent="0.3">
      <c r="A409" s="11" t="str">
        <f t="shared" si="6"/>
        <v>5</v>
      </c>
      <c r="B409" s="12">
        <f>IF(D409=$B$1,,(IF(C409=MAX($C$3:C409),,MAX($C$3:C409))))</f>
        <v>11316524000</v>
      </c>
    </row>
    <row r="410" spans="1:2" x14ac:dyDescent="0.3">
      <c r="A410" s="11" t="str">
        <f t="shared" si="6"/>
        <v>5</v>
      </c>
      <c r="B410" s="12">
        <f>IF(D410=$B$1,,(IF(C410=MAX($C$3:C410),,MAX($C$3:C410))))</f>
        <v>11316524000</v>
      </c>
    </row>
    <row r="411" spans="1:2" x14ac:dyDescent="0.3">
      <c r="A411" s="11" t="str">
        <f t="shared" si="6"/>
        <v>5</v>
      </c>
      <c r="B411" s="12">
        <f>IF(D411=$B$1,,(IF(C411=MAX($C$3:C411),,MAX($C$3:C411))))</f>
        <v>11316524000</v>
      </c>
    </row>
    <row r="412" spans="1:2" x14ac:dyDescent="0.3">
      <c r="A412" s="11" t="str">
        <f t="shared" si="6"/>
        <v>5</v>
      </c>
      <c r="B412" s="12">
        <f>IF(D412=$B$1,,(IF(C412=MAX($C$3:C412),,MAX($C$3:C412))))</f>
        <v>11316524000</v>
      </c>
    </row>
    <row r="413" spans="1:2" x14ac:dyDescent="0.3">
      <c r="A413" s="11" t="str">
        <f t="shared" si="6"/>
        <v>5</v>
      </c>
      <c r="B413" s="12">
        <f>IF(D413=$B$1,,(IF(C413=MAX($C$3:C413),,MAX($C$3:C413))))</f>
        <v>11316524000</v>
      </c>
    </row>
    <row r="414" spans="1:2" x14ac:dyDescent="0.3">
      <c r="A414" s="11" t="str">
        <f t="shared" si="6"/>
        <v>5</v>
      </c>
      <c r="B414" s="12">
        <f>IF(D414=$B$1,,(IF(C414=MAX($C$3:C414),,MAX($C$3:C414))))</f>
        <v>11316524000</v>
      </c>
    </row>
    <row r="415" spans="1:2" x14ac:dyDescent="0.3">
      <c r="A415" s="11" t="str">
        <f t="shared" si="6"/>
        <v>5</v>
      </c>
      <c r="B415" s="12">
        <f>IF(D415=$B$1,,(IF(C415=MAX($C$3:C415),,MAX($C$3:C415))))</f>
        <v>11316524000</v>
      </c>
    </row>
    <row r="416" spans="1:2" x14ac:dyDescent="0.3">
      <c r="A416" s="11" t="str">
        <f t="shared" si="6"/>
        <v>5</v>
      </c>
      <c r="B416" s="12">
        <f>IF(D416=$B$1,,(IF(C416=MAX($C$3:C416),,MAX($C$3:C416))))</f>
        <v>11316524000</v>
      </c>
    </row>
    <row r="417" spans="1:2" x14ac:dyDescent="0.3">
      <c r="A417" s="11" t="str">
        <f t="shared" si="6"/>
        <v>5</v>
      </c>
      <c r="B417" s="12">
        <f>IF(D417=$B$1,,(IF(C417=MAX($C$3:C417),,MAX($C$3:C417))))</f>
        <v>11316524000</v>
      </c>
    </row>
    <row r="418" spans="1:2" x14ac:dyDescent="0.3">
      <c r="A418" s="11" t="str">
        <f t="shared" si="6"/>
        <v>5</v>
      </c>
      <c r="B418" s="12">
        <f>IF(D418=$B$1,,(IF(C418=MAX($C$3:C418),,MAX($C$3:C418))))</f>
        <v>11316524000</v>
      </c>
    </row>
    <row r="419" spans="1:2" x14ac:dyDescent="0.3">
      <c r="A419" s="11" t="str">
        <f t="shared" si="6"/>
        <v>5</v>
      </c>
      <c r="B419" s="12">
        <f>IF(D419=$B$1,,(IF(C419=MAX($C$3:C419),,MAX($C$3:C419))))</f>
        <v>11316524000</v>
      </c>
    </row>
    <row r="420" spans="1:2" x14ac:dyDescent="0.3">
      <c r="A420" s="11" t="str">
        <f t="shared" si="6"/>
        <v>5</v>
      </c>
      <c r="B420" s="12">
        <f>IF(D420=$B$1,,(IF(C420=MAX($C$3:C420),,MAX($C$3:C420))))</f>
        <v>11316524000</v>
      </c>
    </row>
    <row r="421" spans="1:2" x14ac:dyDescent="0.3">
      <c r="A421" s="11" t="str">
        <f t="shared" si="6"/>
        <v>5</v>
      </c>
      <c r="B421" s="12">
        <f>IF(D421=$B$1,,(IF(C421=MAX($C$3:C421),,MAX($C$3:C421))))</f>
        <v>11316524000</v>
      </c>
    </row>
    <row r="422" spans="1:2" x14ac:dyDescent="0.3">
      <c r="A422" s="11" t="str">
        <f t="shared" si="6"/>
        <v>5</v>
      </c>
      <c r="B422" s="12">
        <f>IF(D422=$B$1,,(IF(C422=MAX($C$3:C422),,MAX($C$3:C422))))</f>
        <v>11316524000</v>
      </c>
    </row>
    <row r="423" spans="1:2" x14ac:dyDescent="0.3">
      <c r="A423" s="11" t="str">
        <f t="shared" si="6"/>
        <v>5</v>
      </c>
      <c r="B423" s="12">
        <f>IF(D423=$B$1,,(IF(C423=MAX($C$3:C423),,MAX($C$3:C423))))</f>
        <v>11316524000</v>
      </c>
    </row>
    <row r="424" spans="1:2" x14ac:dyDescent="0.3">
      <c r="A424" s="11" t="str">
        <f t="shared" si="6"/>
        <v>5</v>
      </c>
      <c r="B424" s="12">
        <f>IF(D424=$B$1,,(IF(C424=MAX($C$3:C424),,MAX($C$3:C424))))</f>
        <v>11316524000</v>
      </c>
    </row>
    <row r="425" spans="1:2" x14ac:dyDescent="0.3">
      <c r="A425" s="11" t="str">
        <f t="shared" si="6"/>
        <v>5</v>
      </c>
      <c r="B425" s="12">
        <f>IF(D425=$B$1,,(IF(C425=MAX($C$3:C425),,MAX($C$3:C425))))</f>
        <v>11316524000</v>
      </c>
    </row>
    <row r="426" spans="1:2" x14ac:dyDescent="0.3">
      <c r="A426" s="11" t="str">
        <f t="shared" si="6"/>
        <v>5</v>
      </c>
      <c r="B426" s="12">
        <f>IF(D426=$B$1,,(IF(C426=MAX($C$3:C426),,MAX($C$3:C426))))</f>
        <v>11316524000</v>
      </c>
    </row>
    <row r="427" spans="1:2" x14ac:dyDescent="0.3">
      <c r="A427" s="11" t="str">
        <f t="shared" si="6"/>
        <v>5</v>
      </c>
      <c r="B427" s="12">
        <f>IF(D427=$B$1,,(IF(C427=MAX($C$3:C427),,MAX($C$3:C427))))</f>
        <v>11316524000</v>
      </c>
    </row>
    <row r="428" spans="1:2" x14ac:dyDescent="0.3">
      <c r="A428" s="11" t="str">
        <f t="shared" si="6"/>
        <v>5</v>
      </c>
      <c r="B428" s="12">
        <f>IF(D428=$B$1,,(IF(C428=MAX($C$3:C428),,MAX($C$3:C428))))</f>
        <v>11316524000</v>
      </c>
    </row>
    <row r="429" spans="1:2" x14ac:dyDescent="0.3">
      <c r="A429" s="11" t="str">
        <f t="shared" si="6"/>
        <v>5</v>
      </c>
      <c r="B429" s="12">
        <f>IF(D429=$B$1,,(IF(C429=MAX($C$3:C429),,MAX($C$3:C429))))</f>
        <v>11316524000</v>
      </c>
    </row>
    <row r="430" spans="1:2" x14ac:dyDescent="0.3">
      <c r="A430" s="11" t="str">
        <f t="shared" si="6"/>
        <v>5</v>
      </c>
      <c r="B430" s="12">
        <f>IF(D430=$B$1,,(IF(C430=MAX($C$3:C430),,MAX($C$3:C430))))</f>
        <v>11316524000</v>
      </c>
    </row>
    <row r="431" spans="1:2" x14ac:dyDescent="0.3">
      <c r="A431" s="11" t="str">
        <f t="shared" si="6"/>
        <v>5</v>
      </c>
      <c r="B431" s="12">
        <f>IF(D431=$B$1,,(IF(C431=MAX($C$3:C431),,MAX($C$3:C431))))</f>
        <v>11316524000</v>
      </c>
    </row>
    <row r="432" spans="1:2" x14ac:dyDescent="0.3">
      <c r="A432" s="11" t="str">
        <f t="shared" si="6"/>
        <v>5</v>
      </c>
      <c r="B432" s="12">
        <f>IF(D432=$B$1,,(IF(C432=MAX($C$3:C432),,MAX($C$3:C432))))</f>
        <v>11316524000</v>
      </c>
    </row>
    <row r="433" spans="1:2" x14ac:dyDescent="0.3">
      <c r="A433" s="11" t="str">
        <f t="shared" si="6"/>
        <v>5</v>
      </c>
      <c r="B433" s="12">
        <f>IF(D433=$B$1,,(IF(C433=MAX($C$3:C433),,MAX($C$3:C433))))</f>
        <v>11316524000</v>
      </c>
    </row>
    <row r="434" spans="1:2" x14ac:dyDescent="0.3">
      <c r="A434" s="11" t="str">
        <f t="shared" si="6"/>
        <v>5</v>
      </c>
      <c r="B434" s="12">
        <f>IF(D434=$B$1,,(IF(C434=MAX($C$3:C434),,MAX($C$3:C434))))</f>
        <v>11316524000</v>
      </c>
    </row>
    <row r="435" spans="1:2" x14ac:dyDescent="0.3">
      <c r="A435" s="11" t="str">
        <f t="shared" si="6"/>
        <v>5</v>
      </c>
      <c r="B435" s="12">
        <f>IF(D435=$B$1,,(IF(C435=MAX($C$3:C435),,MAX($C$3:C435))))</f>
        <v>11316524000</v>
      </c>
    </row>
    <row r="436" spans="1:2" x14ac:dyDescent="0.3">
      <c r="A436" s="11" t="str">
        <f t="shared" si="6"/>
        <v>5</v>
      </c>
      <c r="B436" s="12">
        <f>IF(D436=$B$1,,(IF(C436=MAX($C$3:C436),,MAX($C$3:C436))))</f>
        <v>11316524000</v>
      </c>
    </row>
    <row r="437" spans="1:2" x14ac:dyDescent="0.3">
      <c r="A437" s="11" t="str">
        <f t="shared" si="6"/>
        <v>5</v>
      </c>
      <c r="B437" s="12">
        <f>IF(D437=$B$1,,(IF(C437=MAX($C$3:C437),,MAX($C$3:C437))))</f>
        <v>11316524000</v>
      </c>
    </row>
    <row r="438" spans="1:2" x14ac:dyDescent="0.3">
      <c r="A438" s="11" t="str">
        <f t="shared" si="6"/>
        <v>5</v>
      </c>
      <c r="B438" s="12">
        <f>IF(D438=$B$1,,(IF(C438=MAX($C$3:C438),,MAX($C$3:C438))))</f>
        <v>11316524000</v>
      </c>
    </row>
    <row r="439" spans="1:2" x14ac:dyDescent="0.3">
      <c r="A439" s="11" t="str">
        <f t="shared" si="6"/>
        <v>5</v>
      </c>
      <c r="B439" s="12">
        <f>IF(D439=$B$1,,(IF(C439=MAX($C$3:C439),,MAX($C$3:C439))))</f>
        <v>11316524000</v>
      </c>
    </row>
    <row r="440" spans="1:2" x14ac:dyDescent="0.3">
      <c r="A440" s="11" t="str">
        <f t="shared" si="6"/>
        <v>5</v>
      </c>
      <c r="B440" s="12">
        <f>IF(D440=$B$1,,(IF(C440=MAX($C$3:C440),,MAX($C$3:C440))))</f>
        <v>11316524000</v>
      </c>
    </row>
    <row r="441" spans="1:2" x14ac:dyDescent="0.3">
      <c r="A441" s="11" t="str">
        <f t="shared" si="6"/>
        <v>5</v>
      </c>
      <c r="B441" s="12">
        <f>IF(D441=$B$1,,(IF(C441=MAX($C$3:C441),,MAX($C$3:C441))))</f>
        <v>11316524000</v>
      </c>
    </row>
    <row r="442" spans="1:2" x14ac:dyDescent="0.3">
      <c r="A442" s="11" t="str">
        <f t="shared" si="6"/>
        <v>5</v>
      </c>
      <c r="B442" s="12">
        <f>IF(D442=$B$1,,(IF(C442=MAX($C$3:C442),,MAX($C$3:C442))))</f>
        <v>11316524000</v>
      </c>
    </row>
    <row r="443" spans="1:2" x14ac:dyDescent="0.3">
      <c r="A443" s="11" t="str">
        <f t="shared" si="6"/>
        <v>5</v>
      </c>
      <c r="B443" s="12">
        <f>IF(D443=$B$1,,(IF(C443=MAX($C$3:C443),,MAX($C$3:C443))))</f>
        <v>11316524000</v>
      </c>
    </row>
    <row r="444" spans="1:2" x14ac:dyDescent="0.3">
      <c r="A444" s="11" t="str">
        <f t="shared" si="6"/>
        <v>5</v>
      </c>
      <c r="B444" s="12">
        <f>IF(D444=$B$1,,(IF(C444=MAX($C$3:C444),,MAX($C$3:C444))))</f>
        <v>11316524000</v>
      </c>
    </row>
    <row r="445" spans="1:2" x14ac:dyDescent="0.3">
      <c r="A445" s="11" t="str">
        <f t="shared" si="6"/>
        <v>5</v>
      </c>
      <c r="B445" s="12">
        <f>IF(D445=$B$1,,(IF(C445=MAX($C$3:C445),,MAX($C$3:C445))))</f>
        <v>11316524000</v>
      </c>
    </row>
    <row r="446" spans="1:2" x14ac:dyDescent="0.3">
      <c r="A446" s="11" t="str">
        <f t="shared" si="6"/>
        <v>5</v>
      </c>
      <c r="B446" s="12">
        <f>IF(D446=$B$1,,(IF(C446=MAX($C$3:C446),,MAX($C$3:C446))))</f>
        <v>11316524000</v>
      </c>
    </row>
    <row r="447" spans="1:2" x14ac:dyDescent="0.3">
      <c r="A447" s="11" t="str">
        <f t="shared" si="6"/>
        <v>5</v>
      </c>
      <c r="B447" s="12">
        <f>IF(D447=$B$1,,(IF(C447=MAX($C$3:C447),,MAX($C$3:C447))))</f>
        <v>11316524000</v>
      </c>
    </row>
    <row r="448" spans="1:2" x14ac:dyDescent="0.3">
      <c r="A448" s="11" t="str">
        <f t="shared" si="6"/>
        <v>5</v>
      </c>
      <c r="B448" s="12">
        <f>IF(D448=$B$1,,(IF(C448=MAX($C$3:C448),,MAX($C$3:C448))))</f>
        <v>11316524000</v>
      </c>
    </row>
    <row r="449" spans="1:2" x14ac:dyDescent="0.3">
      <c r="A449" s="11" t="str">
        <f t="shared" si="6"/>
        <v>5</v>
      </c>
      <c r="B449" s="12">
        <f>IF(D449=$B$1,,(IF(C449=MAX($C$3:C449),,MAX($C$3:C449))))</f>
        <v>11316524000</v>
      </c>
    </row>
    <row r="450" spans="1:2" x14ac:dyDescent="0.3">
      <c r="A450" s="11" t="str">
        <f t="shared" si="6"/>
        <v>5</v>
      </c>
      <c r="B450" s="12">
        <f>IF(D450=$B$1,,(IF(C450=MAX($C$3:C450),,MAX($C$3:C450))))</f>
        <v>11316524000</v>
      </c>
    </row>
    <row r="451" spans="1:2" x14ac:dyDescent="0.3">
      <c r="A451" s="11" t="str">
        <f t="shared" si="6"/>
        <v>5</v>
      </c>
      <c r="B451" s="12">
        <f>IF(D451=$B$1,,(IF(C451=MAX($C$3:C451),,MAX($C$3:C451))))</f>
        <v>11316524000</v>
      </c>
    </row>
    <row r="452" spans="1:2" x14ac:dyDescent="0.3">
      <c r="A452" s="11" t="str">
        <f t="shared" si="6"/>
        <v>5</v>
      </c>
      <c r="B452" s="12">
        <f>IF(D452=$B$1,,(IF(C452=MAX($C$3:C452),,MAX($C$3:C452))))</f>
        <v>11316524000</v>
      </c>
    </row>
    <row r="453" spans="1:2" x14ac:dyDescent="0.3">
      <c r="A453" s="11" t="str">
        <f t="shared" ref="A453:A516" si="7">IF(B453=0,LEFT(RIGHT(C453,6),1),LEFT(RIGHT(B453,6),1))</f>
        <v>5</v>
      </c>
      <c r="B453" s="12">
        <f>IF(D453=$B$1,,(IF(C453=MAX($C$3:C453),,MAX($C$3:C453))))</f>
        <v>11316524000</v>
      </c>
    </row>
    <row r="454" spans="1:2" x14ac:dyDescent="0.3">
      <c r="A454" s="11" t="str">
        <f t="shared" si="7"/>
        <v>5</v>
      </c>
      <c r="B454" s="12">
        <f>IF(D454=$B$1,,(IF(C454=MAX($C$3:C454),,MAX($C$3:C454))))</f>
        <v>11316524000</v>
      </c>
    </row>
    <row r="455" spans="1:2" x14ac:dyDescent="0.3">
      <c r="A455" s="11" t="str">
        <f t="shared" si="7"/>
        <v>5</v>
      </c>
      <c r="B455" s="12">
        <f>IF(D455=$B$1,,(IF(C455=MAX($C$3:C455),,MAX($C$3:C455))))</f>
        <v>11316524000</v>
      </c>
    </row>
    <row r="456" spans="1:2" x14ac:dyDescent="0.3">
      <c r="A456" s="11" t="str">
        <f t="shared" si="7"/>
        <v>5</v>
      </c>
      <c r="B456" s="12">
        <f>IF(D456=$B$1,,(IF(C456=MAX($C$3:C456),,MAX($C$3:C456))))</f>
        <v>11316524000</v>
      </c>
    </row>
    <row r="457" spans="1:2" x14ac:dyDescent="0.3">
      <c r="A457" s="11" t="str">
        <f t="shared" si="7"/>
        <v>5</v>
      </c>
      <c r="B457" s="12">
        <f>IF(D457=$B$1,,(IF(C457=MAX($C$3:C457),,MAX($C$3:C457))))</f>
        <v>11316524000</v>
      </c>
    </row>
    <row r="458" spans="1:2" x14ac:dyDescent="0.3">
      <c r="A458" s="11" t="str">
        <f t="shared" si="7"/>
        <v>5</v>
      </c>
      <c r="B458" s="12">
        <f>IF(D458=$B$1,,(IF(C458=MAX($C$3:C458),,MAX($C$3:C458))))</f>
        <v>11316524000</v>
      </c>
    </row>
    <row r="459" spans="1:2" x14ac:dyDescent="0.3">
      <c r="A459" s="11" t="str">
        <f t="shared" si="7"/>
        <v>5</v>
      </c>
      <c r="B459" s="12">
        <f>IF(D459=$B$1,,(IF(C459=MAX($C$3:C459),,MAX($C$3:C459))))</f>
        <v>11316524000</v>
      </c>
    </row>
    <row r="460" spans="1:2" x14ac:dyDescent="0.3">
      <c r="A460" s="11" t="str">
        <f t="shared" si="7"/>
        <v>5</v>
      </c>
      <c r="B460" s="12">
        <f>IF(D460=$B$1,,(IF(C460=MAX($C$3:C460),,MAX($C$3:C460))))</f>
        <v>11316524000</v>
      </c>
    </row>
    <row r="461" spans="1:2" x14ac:dyDescent="0.3">
      <c r="A461" s="11" t="str">
        <f t="shared" si="7"/>
        <v>5</v>
      </c>
      <c r="B461" s="12">
        <f>IF(D461=$B$1,,(IF(C461=MAX($C$3:C461),,MAX($C$3:C461))))</f>
        <v>11316524000</v>
      </c>
    </row>
    <row r="462" spans="1:2" x14ac:dyDescent="0.3">
      <c r="A462" s="11" t="str">
        <f t="shared" si="7"/>
        <v>5</v>
      </c>
      <c r="B462" s="12">
        <f>IF(D462=$B$1,,(IF(C462=MAX($C$3:C462),,MAX($C$3:C462))))</f>
        <v>11316524000</v>
      </c>
    </row>
    <row r="463" spans="1:2" x14ac:dyDescent="0.3">
      <c r="A463" s="11" t="str">
        <f t="shared" si="7"/>
        <v>5</v>
      </c>
      <c r="B463" s="12">
        <f>IF(D463=$B$1,,(IF(C463=MAX($C$3:C463),,MAX($C$3:C463))))</f>
        <v>11316524000</v>
      </c>
    </row>
    <row r="464" spans="1:2" x14ac:dyDescent="0.3">
      <c r="A464" s="11" t="str">
        <f t="shared" si="7"/>
        <v>5</v>
      </c>
      <c r="B464" s="12">
        <f>IF(D464=$B$1,,(IF(C464=MAX($C$3:C464),,MAX($C$3:C464))))</f>
        <v>11316524000</v>
      </c>
    </row>
    <row r="465" spans="1:2" x14ac:dyDescent="0.3">
      <c r="A465" s="11" t="str">
        <f t="shared" si="7"/>
        <v>5</v>
      </c>
      <c r="B465" s="12">
        <f>IF(D465=$B$1,,(IF(C465=MAX($C$3:C465),,MAX($C$3:C465))))</f>
        <v>11316524000</v>
      </c>
    </row>
    <row r="466" spans="1:2" x14ac:dyDescent="0.3">
      <c r="A466" s="11" t="str">
        <f t="shared" si="7"/>
        <v>5</v>
      </c>
      <c r="B466" s="12">
        <f>IF(D466=$B$1,,(IF(C466=MAX($C$3:C466),,MAX($C$3:C466))))</f>
        <v>11316524000</v>
      </c>
    </row>
    <row r="467" spans="1:2" x14ac:dyDescent="0.3">
      <c r="A467" s="11" t="str">
        <f t="shared" si="7"/>
        <v>5</v>
      </c>
      <c r="B467" s="12">
        <f>IF(D467=$B$1,,(IF(C467=MAX($C$3:C467),,MAX($C$3:C467))))</f>
        <v>11316524000</v>
      </c>
    </row>
    <row r="468" spans="1:2" x14ac:dyDescent="0.3">
      <c r="A468" s="11" t="str">
        <f t="shared" si="7"/>
        <v>5</v>
      </c>
      <c r="B468" s="12">
        <f>IF(D468=$B$1,,(IF(C468=MAX($C$3:C468),,MAX($C$3:C468))))</f>
        <v>11316524000</v>
      </c>
    </row>
    <row r="469" spans="1:2" x14ac:dyDescent="0.3">
      <c r="A469" s="11" t="str">
        <f t="shared" si="7"/>
        <v>5</v>
      </c>
      <c r="B469" s="12">
        <f>IF(D469=$B$1,,(IF(C469=MAX($C$3:C469),,MAX($C$3:C469))))</f>
        <v>11316524000</v>
      </c>
    </row>
    <row r="470" spans="1:2" x14ac:dyDescent="0.3">
      <c r="A470" s="11" t="str">
        <f t="shared" si="7"/>
        <v>5</v>
      </c>
      <c r="B470" s="12">
        <f>IF(D470=$B$1,,(IF(C470=MAX($C$3:C470),,MAX($C$3:C470))))</f>
        <v>11316524000</v>
      </c>
    </row>
    <row r="471" spans="1:2" x14ac:dyDescent="0.3">
      <c r="A471" s="11" t="str">
        <f t="shared" si="7"/>
        <v>5</v>
      </c>
      <c r="B471" s="12">
        <f>IF(D471=$B$1,,(IF(C471=MAX($C$3:C471),,MAX($C$3:C471))))</f>
        <v>11316524000</v>
      </c>
    </row>
    <row r="472" spans="1:2" x14ac:dyDescent="0.3">
      <c r="A472" s="11" t="str">
        <f t="shared" si="7"/>
        <v>5</v>
      </c>
      <c r="B472" s="12">
        <f>IF(D472=$B$1,,(IF(C472=MAX($C$3:C472),,MAX($C$3:C472))))</f>
        <v>11316524000</v>
      </c>
    </row>
    <row r="473" spans="1:2" x14ac:dyDescent="0.3">
      <c r="A473" s="11" t="str">
        <f t="shared" si="7"/>
        <v>5</v>
      </c>
      <c r="B473" s="12">
        <f>IF(D473=$B$1,,(IF(C473=MAX($C$3:C473),,MAX($C$3:C473))))</f>
        <v>11316524000</v>
      </c>
    </row>
    <row r="474" spans="1:2" x14ac:dyDescent="0.3">
      <c r="A474" s="11" t="str">
        <f t="shared" si="7"/>
        <v>5</v>
      </c>
      <c r="B474" s="12">
        <f>IF(D474=$B$1,,(IF(C474=MAX($C$3:C474),,MAX($C$3:C474))))</f>
        <v>11316524000</v>
      </c>
    </row>
    <row r="475" spans="1:2" x14ac:dyDescent="0.3">
      <c r="A475" s="11" t="str">
        <f t="shared" si="7"/>
        <v>5</v>
      </c>
      <c r="B475" s="12">
        <f>IF(D475=$B$1,,(IF(C475=MAX($C$3:C475),,MAX($C$3:C475))))</f>
        <v>11316524000</v>
      </c>
    </row>
    <row r="476" spans="1:2" x14ac:dyDescent="0.3">
      <c r="A476" s="11" t="str">
        <f t="shared" si="7"/>
        <v>5</v>
      </c>
      <c r="B476" s="12">
        <f>IF(D476=$B$1,,(IF(C476=MAX($C$3:C476),,MAX($C$3:C476))))</f>
        <v>11316524000</v>
      </c>
    </row>
    <row r="477" spans="1:2" x14ac:dyDescent="0.3">
      <c r="A477" s="11" t="str">
        <f t="shared" si="7"/>
        <v>5</v>
      </c>
      <c r="B477" s="12">
        <f>IF(D477=$B$1,,(IF(C477=MAX($C$3:C477),,MAX($C$3:C477))))</f>
        <v>11316524000</v>
      </c>
    </row>
    <row r="478" spans="1:2" x14ac:dyDescent="0.3">
      <c r="A478" s="11" t="str">
        <f t="shared" si="7"/>
        <v>5</v>
      </c>
      <c r="B478" s="12">
        <f>IF(D478=$B$1,,(IF(C478=MAX($C$3:C478),,MAX($C$3:C478))))</f>
        <v>11316524000</v>
      </c>
    </row>
    <row r="479" spans="1:2" x14ac:dyDescent="0.3">
      <c r="A479" s="11" t="str">
        <f t="shared" si="7"/>
        <v>5</v>
      </c>
      <c r="B479" s="12">
        <f>IF(D479=$B$1,,(IF(C479=MAX($C$3:C479),,MAX($C$3:C479))))</f>
        <v>11316524000</v>
      </c>
    </row>
    <row r="480" spans="1:2" x14ac:dyDescent="0.3">
      <c r="A480" s="11" t="str">
        <f t="shared" si="7"/>
        <v>5</v>
      </c>
      <c r="B480" s="12">
        <f>IF(D480=$B$1,,(IF(C480=MAX($C$3:C480),,MAX($C$3:C480))))</f>
        <v>11316524000</v>
      </c>
    </row>
    <row r="481" spans="1:2" x14ac:dyDescent="0.3">
      <c r="A481" s="11" t="str">
        <f t="shared" si="7"/>
        <v>5</v>
      </c>
      <c r="B481" s="12">
        <f>IF(D481=$B$1,,(IF(C481=MAX($C$3:C481),,MAX($C$3:C481))))</f>
        <v>11316524000</v>
      </c>
    </row>
    <row r="482" spans="1:2" x14ac:dyDescent="0.3">
      <c r="A482" s="11" t="str">
        <f t="shared" si="7"/>
        <v>5</v>
      </c>
      <c r="B482" s="12">
        <f>IF(D482=$B$1,,(IF(C482=MAX($C$3:C482),,MAX($C$3:C482))))</f>
        <v>11316524000</v>
      </c>
    </row>
    <row r="483" spans="1:2" x14ac:dyDescent="0.3">
      <c r="A483" s="11" t="str">
        <f t="shared" si="7"/>
        <v>5</v>
      </c>
      <c r="B483" s="12">
        <f>IF(D483=$B$1,,(IF(C483=MAX($C$3:C483),,MAX($C$3:C483))))</f>
        <v>11316524000</v>
      </c>
    </row>
    <row r="484" spans="1:2" x14ac:dyDescent="0.3">
      <c r="A484" s="11" t="str">
        <f t="shared" si="7"/>
        <v>5</v>
      </c>
      <c r="B484" s="12">
        <f>IF(D484=$B$1,,(IF(C484=MAX($C$3:C484),,MAX($C$3:C484))))</f>
        <v>11316524000</v>
      </c>
    </row>
    <row r="485" spans="1:2" x14ac:dyDescent="0.3">
      <c r="A485" s="11" t="str">
        <f t="shared" si="7"/>
        <v>5</v>
      </c>
      <c r="B485" s="12">
        <f>IF(D485=$B$1,,(IF(C485=MAX($C$3:C485),,MAX($C$3:C485))))</f>
        <v>11316524000</v>
      </c>
    </row>
    <row r="486" spans="1:2" x14ac:dyDescent="0.3">
      <c r="A486" s="11" t="str">
        <f t="shared" si="7"/>
        <v>5</v>
      </c>
      <c r="B486" s="12">
        <f>IF(D486=$B$1,,(IF(C486=MAX($C$3:C486),,MAX($C$3:C486))))</f>
        <v>11316524000</v>
      </c>
    </row>
    <row r="487" spans="1:2" x14ac:dyDescent="0.3">
      <c r="A487" s="11" t="str">
        <f t="shared" si="7"/>
        <v>5</v>
      </c>
      <c r="B487" s="12">
        <f>IF(D487=$B$1,,(IF(C487=MAX($C$3:C487),,MAX($C$3:C487))))</f>
        <v>11316524000</v>
      </c>
    </row>
    <row r="488" spans="1:2" x14ac:dyDescent="0.3">
      <c r="A488" s="11" t="str">
        <f t="shared" si="7"/>
        <v>5</v>
      </c>
      <c r="B488" s="12">
        <f>IF(D488=$B$1,,(IF(C488=MAX($C$3:C488),,MAX($C$3:C488))))</f>
        <v>11316524000</v>
      </c>
    </row>
    <row r="489" spans="1:2" x14ac:dyDescent="0.3">
      <c r="A489" s="11" t="str">
        <f t="shared" si="7"/>
        <v>5</v>
      </c>
      <c r="B489" s="12">
        <f>IF(D489=$B$1,,(IF(C489=MAX($C$3:C489),,MAX($C$3:C489))))</f>
        <v>11316524000</v>
      </c>
    </row>
    <row r="490" spans="1:2" x14ac:dyDescent="0.3">
      <c r="A490" s="11" t="str">
        <f t="shared" si="7"/>
        <v>5</v>
      </c>
      <c r="B490" s="12">
        <f>IF(D490=$B$1,,(IF(C490=MAX($C$3:C490),,MAX($C$3:C490))))</f>
        <v>11316524000</v>
      </c>
    </row>
    <row r="491" spans="1:2" x14ac:dyDescent="0.3">
      <c r="A491" s="11" t="str">
        <f t="shared" si="7"/>
        <v>5</v>
      </c>
      <c r="B491" s="12">
        <f>IF(D491=$B$1,,(IF(C491=MAX($C$3:C491),,MAX($C$3:C491))))</f>
        <v>11316524000</v>
      </c>
    </row>
    <row r="492" spans="1:2" x14ac:dyDescent="0.3">
      <c r="A492" s="11" t="str">
        <f t="shared" si="7"/>
        <v>5</v>
      </c>
      <c r="B492" s="12">
        <f>IF(D492=$B$1,,(IF(C492=MAX($C$3:C492),,MAX($C$3:C492))))</f>
        <v>11316524000</v>
      </c>
    </row>
    <row r="493" spans="1:2" x14ac:dyDescent="0.3">
      <c r="A493" s="11" t="str">
        <f t="shared" si="7"/>
        <v>5</v>
      </c>
      <c r="B493" s="12">
        <f>IF(D493=$B$1,,(IF(C493=MAX($C$3:C493),,MAX($C$3:C493))))</f>
        <v>11316524000</v>
      </c>
    </row>
    <row r="494" spans="1:2" x14ac:dyDescent="0.3">
      <c r="A494" s="11" t="str">
        <f t="shared" si="7"/>
        <v>5</v>
      </c>
      <c r="B494" s="12">
        <f>IF(D494=$B$1,,(IF(C494=MAX($C$3:C494),,MAX($C$3:C494))))</f>
        <v>11316524000</v>
      </c>
    </row>
    <row r="495" spans="1:2" x14ac:dyDescent="0.3">
      <c r="A495" s="11" t="str">
        <f t="shared" si="7"/>
        <v>5</v>
      </c>
      <c r="B495" s="12">
        <f>IF(D495=$B$1,,(IF(C495=MAX($C$3:C495),,MAX($C$3:C495))))</f>
        <v>11316524000</v>
      </c>
    </row>
    <row r="496" spans="1:2" x14ac:dyDescent="0.3">
      <c r="A496" s="11" t="str">
        <f t="shared" si="7"/>
        <v>5</v>
      </c>
      <c r="B496" s="12">
        <f>IF(D496=$B$1,,(IF(C496=MAX($C$3:C496),,MAX($C$3:C496))))</f>
        <v>11316524000</v>
      </c>
    </row>
    <row r="497" spans="1:2" x14ac:dyDescent="0.3">
      <c r="A497" s="11" t="str">
        <f t="shared" si="7"/>
        <v>5</v>
      </c>
      <c r="B497" s="12">
        <f>IF(D497=$B$1,,(IF(C497=MAX($C$3:C497),,MAX($C$3:C497))))</f>
        <v>11316524000</v>
      </c>
    </row>
    <row r="498" spans="1:2" x14ac:dyDescent="0.3">
      <c r="A498" s="11" t="str">
        <f t="shared" si="7"/>
        <v>5</v>
      </c>
      <c r="B498" s="12">
        <f>IF(D498=$B$1,,(IF(C498=MAX($C$3:C498),,MAX($C$3:C498))))</f>
        <v>11316524000</v>
      </c>
    </row>
    <row r="499" spans="1:2" x14ac:dyDescent="0.3">
      <c r="A499" s="11" t="str">
        <f t="shared" si="7"/>
        <v>5</v>
      </c>
      <c r="B499" s="12">
        <f>IF(D499=$B$1,,(IF(C499=MAX($C$3:C499),,MAX($C$3:C499))))</f>
        <v>11316524000</v>
      </c>
    </row>
    <row r="500" spans="1:2" x14ac:dyDescent="0.3">
      <c r="A500" s="11" t="str">
        <f t="shared" si="7"/>
        <v>5</v>
      </c>
      <c r="B500" s="12">
        <f>IF(D500=$B$1,,(IF(C500=MAX($C$3:C500),,MAX($C$3:C500))))</f>
        <v>11316524000</v>
      </c>
    </row>
    <row r="501" spans="1:2" x14ac:dyDescent="0.3">
      <c r="A501" s="11" t="str">
        <f t="shared" si="7"/>
        <v>5</v>
      </c>
      <c r="B501" s="12">
        <f>IF(D501=$B$1,,(IF(C501=MAX($C$3:C501),,MAX($C$3:C501))))</f>
        <v>11316524000</v>
      </c>
    </row>
    <row r="502" spans="1:2" x14ac:dyDescent="0.3">
      <c r="A502" s="11" t="str">
        <f t="shared" si="7"/>
        <v>5</v>
      </c>
      <c r="B502" s="12">
        <f>IF(D502=$B$1,,(IF(C502=MAX($C$3:C502),,MAX($C$3:C502))))</f>
        <v>11316524000</v>
      </c>
    </row>
    <row r="503" spans="1:2" x14ac:dyDescent="0.3">
      <c r="A503" s="11" t="str">
        <f t="shared" si="7"/>
        <v>5</v>
      </c>
      <c r="B503" s="12">
        <f>IF(D503=$B$1,,(IF(C503=MAX($C$3:C503),,MAX($C$3:C503))))</f>
        <v>11316524000</v>
      </c>
    </row>
    <row r="504" spans="1:2" x14ac:dyDescent="0.3">
      <c r="A504" s="11" t="str">
        <f t="shared" si="7"/>
        <v>5</v>
      </c>
      <c r="B504" s="12">
        <f>IF(D504=$B$1,,(IF(C504=MAX($C$3:C504),,MAX($C$3:C504))))</f>
        <v>11316524000</v>
      </c>
    </row>
    <row r="505" spans="1:2" x14ac:dyDescent="0.3">
      <c r="A505" s="11" t="str">
        <f t="shared" si="7"/>
        <v>5</v>
      </c>
      <c r="B505" s="12">
        <f>IF(D505=$B$1,,(IF(C505=MAX($C$3:C505),,MAX($C$3:C505))))</f>
        <v>11316524000</v>
      </c>
    </row>
    <row r="506" spans="1:2" x14ac:dyDescent="0.3">
      <c r="A506" s="11" t="str">
        <f t="shared" si="7"/>
        <v>5</v>
      </c>
      <c r="B506" s="12">
        <f>IF(D506=$B$1,,(IF(C506=MAX($C$3:C506),,MAX($C$3:C506))))</f>
        <v>11316524000</v>
      </c>
    </row>
    <row r="507" spans="1:2" x14ac:dyDescent="0.3">
      <c r="A507" s="11" t="str">
        <f t="shared" si="7"/>
        <v>5</v>
      </c>
      <c r="B507" s="12">
        <f>IF(D507=$B$1,,(IF(C507=MAX($C$3:C507),,MAX($C$3:C507))))</f>
        <v>11316524000</v>
      </c>
    </row>
    <row r="508" spans="1:2" x14ac:dyDescent="0.3">
      <c r="A508" s="11" t="str">
        <f t="shared" si="7"/>
        <v>5</v>
      </c>
      <c r="B508" s="12">
        <f>IF(D508=$B$1,,(IF(C508=MAX($C$3:C508),,MAX($C$3:C508))))</f>
        <v>11316524000</v>
      </c>
    </row>
    <row r="509" spans="1:2" x14ac:dyDescent="0.3">
      <c r="A509" s="11" t="str">
        <f t="shared" si="7"/>
        <v>5</v>
      </c>
      <c r="B509" s="12">
        <f>IF(D509=$B$1,,(IF(C509=MAX($C$3:C509),,MAX($C$3:C509))))</f>
        <v>11316524000</v>
      </c>
    </row>
    <row r="510" spans="1:2" x14ac:dyDescent="0.3">
      <c r="A510" s="11" t="str">
        <f t="shared" si="7"/>
        <v>5</v>
      </c>
      <c r="B510" s="12">
        <f>IF(D510=$B$1,,(IF(C510=MAX($C$3:C510),,MAX($C$3:C510))))</f>
        <v>11316524000</v>
      </c>
    </row>
    <row r="511" spans="1:2" x14ac:dyDescent="0.3">
      <c r="A511" s="11" t="str">
        <f t="shared" si="7"/>
        <v>5</v>
      </c>
      <c r="B511" s="12">
        <f>IF(D511=$B$1,,(IF(C511=MAX($C$3:C511),,MAX($C$3:C511))))</f>
        <v>11316524000</v>
      </c>
    </row>
    <row r="512" spans="1:2" x14ac:dyDescent="0.3">
      <c r="A512" s="11" t="str">
        <f t="shared" si="7"/>
        <v>5</v>
      </c>
      <c r="B512" s="12">
        <f>IF(D512=$B$1,,(IF(C512=MAX($C$3:C512),,MAX($C$3:C512))))</f>
        <v>11316524000</v>
      </c>
    </row>
    <row r="513" spans="1:2" x14ac:dyDescent="0.3">
      <c r="A513" s="11" t="str">
        <f t="shared" si="7"/>
        <v>5</v>
      </c>
      <c r="B513" s="12">
        <f>IF(D513=$B$1,,(IF(C513=MAX($C$3:C513),,MAX($C$3:C513))))</f>
        <v>11316524000</v>
      </c>
    </row>
    <row r="514" spans="1:2" x14ac:dyDescent="0.3">
      <c r="A514" s="11" t="str">
        <f t="shared" si="7"/>
        <v>5</v>
      </c>
      <c r="B514" s="12">
        <f>IF(D514=$B$1,,(IF(C514=MAX($C$3:C514),,MAX($C$3:C514))))</f>
        <v>11316524000</v>
      </c>
    </row>
    <row r="515" spans="1:2" x14ac:dyDescent="0.3">
      <c r="A515" s="11" t="str">
        <f t="shared" si="7"/>
        <v>5</v>
      </c>
      <c r="B515" s="12">
        <f>IF(D515=$B$1,,(IF(C515=MAX($C$3:C515),,MAX($C$3:C515))))</f>
        <v>11316524000</v>
      </c>
    </row>
    <row r="516" spans="1:2" x14ac:dyDescent="0.3">
      <c r="A516" s="11" t="str">
        <f t="shared" si="7"/>
        <v>5</v>
      </c>
      <c r="B516" s="12">
        <f>IF(D516=$B$1,,(IF(C516=MAX($C$3:C516),,MAX($C$3:C516))))</f>
        <v>11316524000</v>
      </c>
    </row>
    <row r="517" spans="1:2" x14ac:dyDescent="0.3">
      <c r="A517" s="11" t="str">
        <f t="shared" ref="A517:A580" si="8">IF(B517=0,LEFT(RIGHT(C517,6),1),LEFT(RIGHT(B517,6),1))</f>
        <v>5</v>
      </c>
      <c r="B517" s="12">
        <f>IF(D517=$B$1,,(IF(C517=MAX($C$3:C517),,MAX($C$3:C517))))</f>
        <v>11316524000</v>
      </c>
    </row>
    <row r="518" spans="1:2" x14ac:dyDescent="0.3">
      <c r="A518" s="11" t="str">
        <f t="shared" si="8"/>
        <v>5</v>
      </c>
      <c r="B518" s="12">
        <f>IF(D518=$B$1,,(IF(C518=MAX($C$3:C518),,MAX($C$3:C518))))</f>
        <v>11316524000</v>
      </c>
    </row>
    <row r="519" spans="1:2" x14ac:dyDescent="0.3">
      <c r="A519" s="11" t="str">
        <f t="shared" si="8"/>
        <v>5</v>
      </c>
      <c r="B519" s="12">
        <f>IF(D519=$B$1,,(IF(C519=MAX($C$3:C519),,MAX($C$3:C519))))</f>
        <v>11316524000</v>
      </c>
    </row>
    <row r="520" spans="1:2" x14ac:dyDescent="0.3">
      <c r="A520" s="11" t="str">
        <f t="shared" si="8"/>
        <v>5</v>
      </c>
      <c r="B520" s="12">
        <f>IF(D520=$B$1,,(IF(C520=MAX($C$3:C520),,MAX($C$3:C520))))</f>
        <v>11316524000</v>
      </c>
    </row>
    <row r="521" spans="1:2" x14ac:dyDescent="0.3">
      <c r="A521" s="11" t="str">
        <f t="shared" si="8"/>
        <v>5</v>
      </c>
      <c r="B521" s="12">
        <f>IF(D521=$B$1,,(IF(C521=MAX($C$3:C521),,MAX($C$3:C521))))</f>
        <v>11316524000</v>
      </c>
    </row>
    <row r="522" spans="1:2" x14ac:dyDescent="0.3">
      <c r="A522" s="11" t="str">
        <f t="shared" si="8"/>
        <v>5</v>
      </c>
      <c r="B522" s="12">
        <f>IF(D522=$B$1,,(IF(C522=MAX($C$3:C522),,MAX($C$3:C522))))</f>
        <v>11316524000</v>
      </c>
    </row>
    <row r="523" spans="1:2" x14ac:dyDescent="0.3">
      <c r="A523" s="11" t="str">
        <f t="shared" si="8"/>
        <v>5</v>
      </c>
      <c r="B523" s="12">
        <f>IF(D523=$B$1,,(IF(C523=MAX($C$3:C523),,MAX($C$3:C523))))</f>
        <v>11316524000</v>
      </c>
    </row>
    <row r="524" spans="1:2" x14ac:dyDescent="0.3">
      <c r="A524" s="11" t="str">
        <f t="shared" si="8"/>
        <v>5</v>
      </c>
      <c r="B524" s="12">
        <f>IF(D524=$B$1,,(IF(C524=MAX($C$3:C524),,MAX($C$3:C524))))</f>
        <v>11316524000</v>
      </c>
    </row>
    <row r="525" spans="1:2" x14ac:dyDescent="0.3">
      <c r="A525" s="11" t="str">
        <f t="shared" si="8"/>
        <v>5</v>
      </c>
      <c r="B525" s="12">
        <f>IF(D525=$B$1,,(IF(C525=MAX($C$3:C525),,MAX($C$3:C525))))</f>
        <v>11316524000</v>
      </c>
    </row>
    <row r="526" spans="1:2" x14ac:dyDescent="0.3">
      <c r="A526" s="11" t="str">
        <f t="shared" si="8"/>
        <v>5</v>
      </c>
      <c r="B526" s="12">
        <f>IF(D526=$B$1,,(IF(C526=MAX($C$3:C526),,MAX($C$3:C526))))</f>
        <v>11316524000</v>
      </c>
    </row>
    <row r="527" spans="1:2" x14ac:dyDescent="0.3">
      <c r="A527" s="11" t="str">
        <f t="shared" si="8"/>
        <v>5</v>
      </c>
      <c r="B527" s="12">
        <f>IF(D527=$B$1,,(IF(C527=MAX($C$3:C527),,MAX($C$3:C527))))</f>
        <v>11316524000</v>
      </c>
    </row>
    <row r="528" spans="1:2" x14ac:dyDescent="0.3">
      <c r="A528" s="11" t="str">
        <f t="shared" si="8"/>
        <v>5</v>
      </c>
      <c r="B528" s="12">
        <f>IF(D528=$B$1,,(IF(C528=MAX($C$3:C528),,MAX($C$3:C528))))</f>
        <v>11316524000</v>
      </c>
    </row>
    <row r="529" spans="1:2" x14ac:dyDescent="0.3">
      <c r="A529" s="11" t="str">
        <f t="shared" si="8"/>
        <v>5</v>
      </c>
      <c r="B529" s="12">
        <f>IF(D529=$B$1,,(IF(C529=MAX($C$3:C529),,MAX($C$3:C529))))</f>
        <v>11316524000</v>
      </c>
    </row>
    <row r="530" spans="1:2" x14ac:dyDescent="0.3">
      <c r="A530" s="11" t="str">
        <f t="shared" si="8"/>
        <v>5</v>
      </c>
      <c r="B530" s="12">
        <f>IF(D530=$B$1,,(IF(C530=MAX($C$3:C530),,MAX($C$3:C530))))</f>
        <v>11316524000</v>
      </c>
    </row>
    <row r="531" spans="1:2" x14ac:dyDescent="0.3">
      <c r="A531" s="11" t="str">
        <f t="shared" si="8"/>
        <v>5</v>
      </c>
      <c r="B531" s="12">
        <f>IF(D531=$B$1,,(IF(C531=MAX($C$3:C531),,MAX($C$3:C531))))</f>
        <v>11316524000</v>
      </c>
    </row>
    <row r="532" spans="1:2" x14ac:dyDescent="0.3">
      <c r="A532" s="11" t="str">
        <f t="shared" si="8"/>
        <v>5</v>
      </c>
      <c r="B532" s="12">
        <f>IF(D532=$B$1,,(IF(C532=MAX($C$3:C532),,MAX($C$3:C532))))</f>
        <v>11316524000</v>
      </c>
    </row>
    <row r="533" spans="1:2" x14ac:dyDescent="0.3">
      <c r="A533" s="11" t="str">
        <f t="shared" si="8"/>
        <v>5</v>
      </c>
      <c r="B533" s="12">
        <f>IF(D533=$B$1,,(IF(C533=MAX($C$3:C533),,MAX($C$3:C533))))</f>
        <v>11316524000</v>
      </c>
    </row>
    <row r="534" spans="1:2" x14ac:dyDescent="0.3">
      <c r="A534" s="11" t="str">
        <f t="shared" si="8"/>
        <v>5</v>
      </c>
      <c r="B534" s="12">
        <f>IF(D534=$B$1,,(IF(C534=MAX($C$3:C534),,MAX($C$3:C534))))</f>
        <v>11316524000</v>
      </c>
    </row>
    <row r="535" spans="1:2" x14ac:dyDescent="0.3">
      <c r="A535" s="11" t="str">
        <f t="shared" si="8"/>
        <v>5</v>
      </c>
      <c r="B535" s="12">
        <f>IF(D535=$B$1,,(IF(C535=MAX($C$3:C535),,MAX($C$3:C535))))</f>
        <v>11316524000</v>
      </c>
    </row>
    <row r="536" spans="1:2" x14ac:dyDescent="0.3">
      <c r="A536" s="11" t="str">
        <f t="shared" si="8"/>
        <v>5</v>
      </c>
      <c r="B536" s="12">
        <f>IF(D536=$B$1,,(IF(C536=MAX($C$3:C536),,MAX($C$3:C536))))</f>
        <v>11316524000</v>
      </c>
    </row>
    <row r="537" spans="1:2" x14ac:dyDescent="0.3">
      <c r="A537" s="11" t="str">
        <f t="shared" si="8"/>
        <v>5</v>
      </c>
      <c r="B537" s="12">
        <f>IF(D537=$B$1,,(IF(C537=MAX($C$3:C537),,MAX($C$3:C537))))</f>
        <v>11316524000</v>
      </c>
    </row>
    <row r="538" spans="1:2" x14ac:dyDescent="0.3">
      <c r="A538" s="11" t="str">
        <f t="shared" si="8"/>
        <v>5</v>
      </c>
      <c r="B538" s="12">
        <f>IF(D538=$B$1,,(IF(C538=MAX($C$3:C538),,MAX($C$3:C538))))</f>
        <v>11316524000</v>
      </c>
    </row>
    <row r="539" spans="1:2" x14ac:dyDescent="0.3">
      <c r="A539" s="11" t="str">
        <f t="shared" si="8"/>
        <v>5</v>
      </c>
      <c r="B539" s="12">
        <f>IF(D539=$B$1,,(IF(C539=MAX($C$3:C539),,MAX($C$3:C539))))</f>
        <v>11316524000</v>
      </c>
    </row>
    <row r="540" spans="1:2" x14ac:dyDescent="0.3">
      <c r="A540" s="11" t="str">
        <f t="shared" si="8"/>
        <v>5</v>
      </c>
      <c r="B540" s="12">
        <f>IF(D540=$B$1,,(IF(C540=MAX($C$3:C540),,MAX($C$3:C540))))</f>
        <v>11316524000</v>
      </c>
    </row>
    <row r="541" spans="1:2" x14ac:dyDescent="0.3">
      <c r="A541" s="11" t="str">
        <f t="shared" si="8"/>
        <v>5</v>
      </c>
      <c r="B541" s="12">
        <f>IF(D541=$B$1,,(IF(C541=MAX($C$3:C541),,MAX($C$3:C541))))</f>
        <v>11316524000</v>
      </c>
    </row>
    <row r="542" spans="1:2" x14ac:dyDescent="0.3">
      <c r="A542" s="11" t="str">
        <f t="shared" si="8"/>
        <v>5</v>
      </c>
      <c r="B542" s="12">
        <f>IF(D542=$B$1,,(IF(C542=MAX($C$3:C542),,MAX($C$3:C542))))</f>
        <v>11316524000</v>
      </c>
    </row>
    <row r="543" spans="1:2" x14ac:dyDescent="0.3">
      <c r="A543" s="11" t="str">
        <f t="shared" si="8"/>
        <v>5</v>
      </c>
      <c r="B543" s="12">
        <f>IF(D543=$B$1,,(IF(C543=MAX($C$3:C543),,MAX($C$3:C543))))</f>
        <v>11316524000</v>
      </c>
    </row>
    <row r="544" spans="1:2" x14ac:dyDescent="0.3">
      <c r="A544" s="11" t="str">
        <f t="shared" si="8"/>
        <v>5</v>
      </c>
      <c r="B544" s="12">
        <f>IF(D544=$B$1,,(IF(C544=MAX($C$3:C544),,MAX($C$3:C544))))</f>
        <v>11316524000</v>
      </c>
    </row>
    <row r="545" spans="1:2" x14ac:dyDescent="0.3">
      <c r="A545" s="11" t="str">
        <f t="shared" si="8"/>
        <v>5</v>
      </c>
      <c r="B545" s="12">
        <f>IF(D545=$B$1,,(IF(C545=MAX($C$3:C545),,MAX($C$3:C545))))</f>
        <v>11316524000</v>
      </c>
    </row>
    <row r="546" spans="1:2" x14ac:dyDescent="0.3">
      <c r="A546" s="11" t="str">
        <f t="shared" si="8"/>
        <v>5</v>
      </c>
      <c r="B546" s="12">
        <f>IF(D546=$B$1,,(IF(C546=MAX($C$3:C546),,MAX($C$3:C546))))</f>
        <v>11316524000</v>
      </c>
    </row>
    <row r="547" spans="1:2" x14ac:dyDescent="0.3">
      <c r="A547" s="11" t="str">
        <f t="shared" si="8"/>
        <v>5</v>
      </c>
      <c r="B547" s="12">
        <f>IF(D547=$B$1,,(IF(C547=MAX($C$3:C547),,MAX($C$3:C547))))</f>
        <v>11316524000</v>
      </c>
    </row>
    <row r="548" spans="1:2" x14ac:dyDescent="0.3">
      <c r="A548" s="11" t="str">
        <f t="shared" si="8"/>
        <v>5</v>
      </c>
      <c r="B548" s="12">
        <f>IF(D548=$B$1,,(IF(C548=MAX($C$3:C548),,MAX($C$3:C548))))</f>
        <v>11316524000</v>
      </c>
    </row>
    <row r="549" spans="1:2" x14ac:dyDescent="0.3">
      <c r="A549" s="11" t="str">
        <f t="shared" si="8"/>
        <v>5</v>
      </c>
      <c r="B549" s="12">
        <f>IF(D549=$B$1,,(IF(C549=MAX($C$3:C549),,MAX($C$3:C549))))</f>
        <v>11316524000</v>
      </c>
    </row>
    <row r="550" spans="1:2" x14ac:dyDescent="0.3">
      <c r="A550" s="11" t="str">
        <f t="shared" si="8"/>
        <v>5</v>
      </c>
      <c r="B550" s="12">
        <f>IF(D550=$B$1,,(IF(C550=MAX($C$3:C550),,MAX($C$3:C550))))</f>
        <v>11316524000</v>
      </c>
    </row>
    <row r="551" spans="1:2" x14ac:dyDescent="0.3">
      <c r="A551" s="11" t="str">
        <f t="shared" si="8"/>
        <v>5</v>
      </c>
      <c r="B551" s="12">
        <f>IF(D551=$B$1,,(IF(C551=MAX($C$3:C551),,MAX($C$3:C551))))</f>
        <v>11316524000</v>
      </c>
    </row>
    <row r="552" spans="1:2" x14ac:dyDescent="0.3">
      <c r="A552" s="11" t="str">
        <f t="shared" si="8"/>
        <v>5</v>
      </c>
      <c r="B552" s="12">
        <f>IF(D552=$B$1,,(IF(C552=MAX($C$3:C552),,MAX($C$3:C552))))</f>
        <v>11316524000</v>
      </c>
    </row>
    <row r="553" spans="1:2" x14ac:dyDescent="0.3">
      <c r="A553" s="11" t="str">
        <f t="shared" si="8"/>
        <v>5</v>
      </c>
      <c r="B553" s="12">
        <f>IF(D553=$B$1,,(IF(C553=MAX($C$3:C553),,MAX($C$3:C553))))</f>
        <v>11316524000</v>
      </c>
    </row>
    <row r="554" spans="1:2" x14ac:dyDescent="0.3">
      <c r="A554" s="11" t="str">
        <f t="shared" si="8"/>
        <v>5</v>
      </c>
      <c r="B554" s="12">
        <f>IF(D554=$B$1,,(IF(C554=MAX($C$3:C554),,MAX($C$3:C554))))</f>
        <v>11316524000</v>
      </c>
    </row>
    <row r="555" spans="1:2" x14ac:dyDescent="0.3">
      <c r="A555" s="11" t="str">
        <f t="shared" si="8"/>
        <v>5</v>
      </c>
      <c r="B555" s="12">
        <f>IF(D555=$B$1,,(IF(C555=MAX($C$3:C555),,MAX($C$3:C555))))</f>
        <v>11316524000</v>
      </c>
    </row>
    <row r="556" spans="1:2" x14ac:dyDescent="0.3">
      <c r="A556" s="11" t="str">
        <f t="shared" si="8"/>
        <v>5</v>
      </c>
      <c r="B556" s="12">
        <f>IF(D556=$B$1,,(IF(C556=MAX($C$3:C556),,MAX($C$3:C556))))</f>
        <v>11316524000</v>
      </c>
    </row>
    <row r="557" spans="1:2" x14ac:dyDescent="0.3">
      <c r="A557" s="11" t="str">
        <f t="shared" si="8"/>
        <v>5</v>
      </c>
      <c r="B557" s="12">
        <f>IF(D557=$B$1,,(IF(C557=MAX($C$3:C557),,MAX($C$3:C557))))</f>
        <v>11316524000</v>
      </c>
    </row>
    <row r="558" spans="1:2" x14ac:dyDescent="0.3">
      <c r="A558" s="11" t="str">
        <f t="shared" si="8"/>
        <v>5</v>
      </c>
      <c r="B558" s="12">
        <f>IF(D558=$B$1,,(IF(C558=MAX($C$3:C558),,MAX($C$3:C558))))</f>
        <v>11316524000</v>
      </c>
    </row>
    <row r="559" spans="1:2" x14ac:dyDescent="0.3">
      <c r="A559" s="11" t="str">
        <f t="shared" si="8"/>
        <v>5</v>
      </c>
      <c r="B559" s="12">
        <f>IF(D559=$B$1,,(IF(C559=MAX($C$3:C559),,MAX($C$3:C559))))</f>
        <v>11316524000</v>
      </c>
    </row>
    <row r="560" spans="1:2" x14ac:dyDescent="0.3">
      <c r="A560" s="11" t="str">
        <f t="shared" si="8"/>
        <v>5</v>
      </c>
      <c r="B560" s="12">
        <f>IF(D560=$B$1,,(IF(C560=MAX($C$3:C560),,MAX($C$3:C560))))</f>
        <v>11316524000</v>
      </c>
    </row>
    <row r="561" spans="1:2" x14ac:dyDescent="0.3">
      <c r="A561" s="11" t="str">
        <f t="shared" si="8"/>
        <v>5</v>
      </c>
      <c r="B561" s="12">
        <f>IF(D561=$B$1,,(IF(C561=MAX($C$3:C561),,MAX($C$3:C561))))</f>
        <v>11316524000</v>
      </c>
    </row>
    <row r="562" spans="1:2" x14ac:dyDescent="0.3">
      <c r="A562" s="11" t="str">
        <f t="shared" si="8"/>
        <v>5</v>
      </c>
      <c r="B562" s="12">
        <f>IF(D562=$B$1,,(IF(C562=MAX($C$3:C562),,MAX($C$3:C562))))</f>
        <v>11316524000</v>
      </c>
    </row>
    <row r="563" spans="1:2" x14ac:dyDescent="0.3">
      <c r="A563" s="11" t="str">
        <f t="shared" si="8"/>
        <v>5</v>
      </c>
      <c r="B563" s="12">
        <f>IF(D563=$B$1,,(IF(C563=MAX($C$3:C563),,MAX($C$3:C563))))</f>
        <v>11316524000</v>
      </c>
    </row>
    <row r="564" spans="1:2" x14ac:dyDescent="0.3">
      <c r="A564" s="11" t="str">
        <f t="shared" si="8"/>
        <v>5</v>
      </c>
      <c r="B564" s="12">
        <f>IF(D564=$B$1,,(IF(C564=MAX($C$3:C564),,MAX($C$3:C564))))</f>
        <v>11316524000</v>
      </c>
    </row>
    <row r="565" spans="1:2" x14ac:dyDescent="0.3">
      <c r="A565" s="11" t="str">
        <f t="shared" si="8"/>
        <v>5</v>
      </c>
      <c r="B565" s="12">
        <f>IF(D565=$B$1,,(IF(C565=MAX($C$3:C565),,MAX($C$3:C565))))</f>
        <v>11316524000</v>
      </c>
    </row>
    <row r="566" spans="1:2" x14ac:dyDescent="0.3">
      <c r="A566" s="11" t="str">
        <f t="shared" si="8"/>
        <v>5</v>
      </c>
      <c r="B566" s="12">
        <f>IF(D566=$B$1,,(IF(C566=MAX($C$3:C566),,MAX($C$3:C566))))</f>
        <v>11316524000</v>
      </c>
    </row>
    <row r="567" spans="1:2" x14ac:dyDescent="0.3">
      <c r="A567" s="11" t="str">
        <f t="shared" si="8"/>
        <v>5</v>
      </c>
      <c r="B567" s="12">
        <f>IF(D567=$B$1,,(IF(C567=MAX($C$3:C567),,MAX($C$3:C567))))</f>
        <v>11316524000</v>
      </c>
    </row>
    <row r="568" spans="1:2" x14ac:dyDescent="0.3">
      <c r="A568" s="11" t="str">
        <f t="shared" si="8"/>
        <v>5</v>
      </c>
      <c r="B568" s="12">
        <f>IF(D568=$B$1,,(IF(C568=MAX($C$3:C568),,MAX($C$3:C568))))</f>
        <v>11316524000</v>
      </c>
    </row>
    <row r="569" spans="1:2" x14ac:dyDescent="0.3">
      <c r="A569" s="11" t="str">
        <f t="shared" si="8"/>
        <v>5</v>
      </c>
      <c r="B569" s="12">
        <f>IF(D569=$B$1,,(IF(C569=MAX($C$3:C569),,MAX($C$3:C569))))</f>
        <v>11316524000</v>
      </c>
    </row>
    <row r="570" spans="1:2" x14ac:dyDescent="0.3">
      <c r="A570" s="11" t="str">
        <f t="shared" si="8"/>
        <v>5</v>
      </c>
      <c r="B570" s="12">
        <f>IF(D570=$B$1,,(IF(C570=MAX($C$3:C570),,MAX($C$3:C570))))</f>
        <v>11316524000</v>
      </c>
    </row>
    <row r="571" spans="1:2" x14ac:dyDescent="0.3">
      <c r="A571" s="11" t="str">
        <f t="shared" si="8"/>
        <v>5</v>
      </c>
      <c r="B571" s="12">
        <f>IF(D571=$B$1,,(IF(C571=MAX($C$3:C571),,MAX($C$3:C571))))</f>
        <v>11316524000</v>
      </c>
    </row>
    <row r="572" spans="1:2" x14ac:dyDescent="0.3">
      <c r="A572" s="11" t="str">
        <f t="shared" si="8"/>
        <v>5</v>
      </c>
      <c r="B572" s="12">
        <f>IF(D572=$B$1,,(IF(C572=MAX($C$3:C572),,MAX($C$3:C572))))</f>
        <v>11316524000</v>
      </c>
    </row>
    <row r="573" spans="1:2" x14ac:dyDescent="0.3">
      <c r="A573" s="11" t="str">
        <f t="shared" si="8"/>
        <v>5</v>
      </c>
      <c r="B573" s="12">
        <f>IF(D573=$B$1,,(IF(C573=MAX($C$3:C573),,MAX($C$3:C573))))</f>
        <v>11316524000</v>
      </c>
    </row>
    <row r="574" spans="1:2" x14ac:dyDescent="0.3">
      <c r="A574" s="11" t="str">
        <f t="shared" si="8"/>
        <v>5</v>
      </c>
      <c r="B574" s="12">
        <f>IF(D574=$B$1,,(IF(C574=MAX($C$3:C574),,MAX($C$3:C574))))</f>
        <v>11316524000</v>
      </c>
    </row>
    <row r="575" spans="1:2" x14ac:dyDescent="0.3">
      <c r="A575" s="11" t="str">
        <f t="shared" si="8"/>
        <v>5</v>
      </c>
      <c r="B575" s="12">
        <f>IF(D575=$B$1,,(IF(C575=MAX($C$3:C575),,MAX($C$3:C575))))</f>
        <v>11316524000</v>
      </c>
    </row>
    <row r="576" spans="1:2" x14ac:dyDescent="0.3">
      <c r="A576" s="11" t="str">
        <f t="shared" si="8"/>
        <v>5</v>
      </c>
      <c r="B576" s="12">
        <f>IF(D576=$B$1,,(IF(C576=MAX($C$3:C576),,MAX($C$3:C576))))</f>
        <v>11316524000</v>
      </c>
    </row>
    <row r="577" spans="1:2" x14ac:dyDescent="0.3">
      <c r="A577" s="11" t="str">
        <f t="shared" si="8"/>
        <v>5</v>
      </c>
      <c r="B577" s="12">
        <f>IF(D577=$B$1,,(IF(C577=MAX($C$3:C577),,MAX($C$3:C577))))</f>
        <v>11316524000</v>
      </c>
    </row>
    <row r="578" spans="1:2" x14ac:dyDescent="0.3">
      <c r="A578" s="11" t="str">
        <f t="shared" si="8"/>
        <v>5</v>
      </c>
      <c r="B578" s="12">
        <f>IF(D578=$B$1,,(IF(C578=MAX($C$3:C578),,MAX($C$3:C578))))</f>
        <v>11316524000</v>
      </c>
    </row>
    <row r="579" spans="1:2" x14ac:dyDescent="0.3">
      <c r="A579" s="11" t="str">
        <f t="shared" si="8"/>
        <v>5</v>
      </c>
      <c r="B579" s="12">
        <f>IF(D579=$B$1,,(IF(C579=MAX($C$3:C579),,MAX($C$3:C579))))</f>
        <v>11316524000</v>
      </c>
    </row>
    <row r="580" spans="1:2" x14ac:dyDescent="0.3">
      <c r="A580" s="11" t="str">
        <f t="shared" si="8"/>
        <v>5</v>
      </c>
      <c r="B580" s="12">
        <f>IF(D580=$B$1,,(IF(C580=MAX($C$3:C580),,MAX($C$3:C580))))</f>
        <v>11316524000</v>
      </c>
    </row>
    <row r="581" spans="1:2" x14ac:dyDescent="0.3">
      <c r="A581" s="11" t="str">
        <f t="shared" ref="A581:A644" si="9">IF(B581=0,LEFT(RIGHT(C581,6),1),LEFT(RIGHT(B581,6),1))</f>
        <v>5</v>
      </c>
      <c r="B581" s="12">
        <f>IF(D581=$B$1,,(IF(C581=MAX($C$3:C581),,MAX($C$3:C581))))</f>
        <v>11316524000</v>
      </c>
    </row>
    <row r="582" spans="1:2" x14ac:dyDescent="0.3">
      <c r="A582" s="11" t="str">
        <f t="shared" si="9"/>
        <v>5</v>
      </c>
      <c r="B582" s="12">
        <f>IF(D582=$B$1,,(IF(C582=MAX($C$3:C582),,MAX($C$3:C582))))</f>
        <v>11316524000</v>
      </c>
    </row>
    <row r="583" spans="1:2" x14ac:dyDescent="0.3">
      <c r="A583" s="11" t="str">
        <f t="shared" si="9"/>
        <v>5</v>
      </c>
      <c r="B583" s="12">
        <f>IF(D583=$B$1,,(IF(C583=MAX($C$3:C583),,MAX($C$3:C583))))</f>
        <v>11316524000</v>
      </c>
    </row>
    <row r="584" spans="1:2" x14ac:dyDescent="0.3">
      <c r="A584" s="11" t="str">
        <f t="shared" si="9"/>
        <v>5</v>
      </c>
      <c r="B584" s="12">
        <f>IF(D584=$B$1,,(IF(C584=MAX($C$3:C584),,MAX($C$3:C584))))</f>
        <v>11316524000</v>
      </c>
    </row>
    <row r="585" spans="1:2" x14ac:dyDescent="0.3">
      <c r="A585" s="11" t="str">
        <f t="shared" si="9"/>
        <v>5</v>
      </c>
      <c r="B585" s="12">
        <f>IF(D585=$B$1,,(IF(C585=MAX($C$3:C585),,MAX($C$3:C585))))</f>
        <v>11316524000</v>
      </c>
    </row>
    <row r="586" spans="1:2" x14ac:dyDescent="0.3">
      <c r="A586" s="11" t="str">
        <f t="shared" si="9"/>
        <v>5</v>
      </c>
      <c r="B586" s="12">
        <f>IF(D586=$B$1,,(IF(C586=MAX($C$3:C586),,MAX($C$3:C586))))</f>
        <v>11316524000</v>
      </c>
    </row>
    <row r="587" spans="1:2" x14ac:dyDescent="0.3">
      <c r="A587" s="11" t="str">
        <f t="shared" si="9"/>
        <v>5</v>
      </c>
      <c r="B587" s="12">
        <f>IF(D587=$B$1,,(IF(C587=MAX($C$3:C587),,MAX($C$3:C587))))</f>
        <v>11316524000</v>
      </c>
    </row>
    <row r="588" spans="1:2" x14ac:dyDescent="0.3">
      <c r="A588" s="11" t="str">
        <f t="shared" si="9"/>
        <v>5</v>
      </c>
      <c r="B588" s="12">
        <f>IF(D588=$B$1,,(IF(C588=MAX($C$3:C588),,MAX($C$3:C588))))</f>
        <v>11316524000</v>
      </c>
    </row>
    <row r="589" spans="1:2" x14ac:dyDescent="0.3">
      <c r="A589" s="11" t="str">
        <f t="shared" si="9"/>
        <v>5</v>
      </c>
      <c r="B589" s="12">
        <f>IF(D589=$B$1,,(IF(C589=MAX($C$3:C589),,MAX($C$3:C589))))</f>
        <v>11316524000</v>
      </c>
    </row>
    <row r="590" spans="1:2" x14ac:dyDescent="0.3">
      <c r="A590" s="11" t="str">
        <f t="shared" si="9"/>
        <v>5</v>
      </c>
      <c r="B590" s="12">
        <f>IF(D590=$B$1,,(IF(C590=MAX($C$3:C590),,MAX($C$3:C590))))</f>
        <v>11316524000</v>
      </c>
    </row>
    <row r="591" spans="1:2" x14ac:dyDescent="0.3">
      <c r="A591" s="11" t="str">
        <f t="shared" si="9"/>
        <v>5</v>
      </c>
      <c r="B591" s="12">
        <f>IF(D591=$B$1,,(IF(C591=MAX($C$3:C591),,MAX($C$3:C591))))</f>
        <v>11316524000</v>
      </c>
    </row>
    <row r="592" spans="1:2" x14ac:dyDescent="0.3">
      <c r="A592" s="11" t="str">
        <f t="shared" si="9"/>
        <v>5</v>
      </c>
      <c r="B592" s="12">
        <f>IF(D592=$B$1,,(IF(C592=MAX($C$3:C592),,MAX($C$3:C592))))</f>
        <v>11316524000</v>
      </c>
    </row>
    <row r="593" spans="1:2" x14ac:dyDescent="0.3">
      <c r="A593" s="11" t="str">
        <f t="shared" si="9"/>
        <v>5</v>
      </c>
      <c r="B593" s="12">
        <f>IF(D593=$B$1,,(IF(C593=MAX($C$3:C593),,MAX($C$3:C593))))</f>
        <v>11316524000</v>
      </c>
    </row>
    <row r="594" spans="1:2" x14ac:dyDescent="0.3">
      <c r="A594" s="11" t="str">
        <f t="shared" si="9"/>
        <v>5</v>
      </c>
      <c r="B594" s="12">
        <f>IF(D594=$B$1,,(IF(C594=MAX($C$3:C594),,MAX($C$3:C594))))</f>
        <v>11316524000</v>
      </c>
    </row>
    <row r="595" spans="1:2" x14ac:dyDescent="0.3">
      <c r="A595" s="11" t="str">
        <f t="shared" si="9"/>
        <v>5</v>
      </c>
      <c r="B595" s="12">
        <f>IF(D595=$B$1,,(IF(C595=MAX($C$3:C595),,MAX($C$3:C595))))</f>
        <v>11316524000</v>
      </c>
    </row>
    <row r="596" spans="1:2" x14ac:dyDescent="0.3">
      <c r="A596" s="11" t="str">
        <f t="shared" si="9"/>
        <v>5</v>
      </c>
      <c r="B596" s="12">
        <f>IF(D596=$B$1,,(IF(C596=MAX($C$3:C596),,MAX($C$3:C596))))</f>
        <v>11316524000</v>
      </c>
    </row>
    <row r="597" spans="1:2" x14ac:dyDescent="0.3">
      <c r="A597" s="11" t="str">
        <f t="shared" si="9"/>
        <v>5</v>
      </c>
      <c r="B597" s="12">
        <f>IF(D597=$B$1,,(IF(C597=MAX($C$3:C597),,MAX($C$3:C597))))</f>
        <v>11316524000</v>
      </c>
    </row>
    <row r="598" spans="1:2" x14ac:dyDescent="0.3">
      <c r="A598" s="11" t="str">
        <f t="shared" si="9"/>
        <v>5</v>
      </c>
      <c r="B598" s="12">
        <f>IF(D598=$B$1,,(IF(C598=MAX($C$3:C598),,MAX($C$3:C598))))</f>
        <v>11316524000</v>
      </c>
    </row>
    <row r="599" spans="1:2" x14ac:dyDescent="0.3">
      <c r="A599" s="11" t="str">
        <f t="shared" si="9"/>
        <v>5</v>
      </c>
      <c r="B599" s="12">
        <f>IF(D599=$B$1,,(IF(C599=MAX($C$3:C599),,MAX($C$3:C599))))</f>
        <v>11316524000</v>
      </c>
    </row>
    <row r="600" spans="1:2" x14ac:dyDescent="0.3">
      <c r="A600" s="11" t="str">
        <f t="shared" si="9"/>
        <v>5</v>
      </c>
      <c r="B600" s="12">
        <f>IF(D600=$B$1,,(IF(C600=MAX($C$3:C600),,MAX($C$3:C600))))</f>
        <v>11316524000</v>
      </c>
    </row>
    <row r="601" spans="1:2" x14ac:dyDescent="0.3">
      <c r="A601" s="11" t="str">
        <f t="shared" si="9"/>
        <v>5</v>
      </c>
      <c r="B601" s="12">
        <f>IF(D601=$B$1,,(IF(C601=MAX($C$3:C601),,MAX($C$3:C601))))</f>
        <v>11316524000</v>
      </c>
    </row>
    <row r="602" spans="1:2" x14ac:dyDescent="0.3">
      <c r="A602" s="11" t="str">
        <f t="shared" si="9"/>
        <v>5</v>
      </c>
      <c r="B602" s="12">
        <f>IF(D602=$B$1,,(IF(C602=MAX($C$3:C602),,MAX($C$3:C602))))</f>
        <v>11316524000</v>
      </c>
    </row>
    <row r="603" spans="1:2" x14ac:dyDescent="0.3">
      <c r="A603" s="11" t="str">
        <f t="shared" si="9"/>
        <v>5</v>
      </c>
      <c r="B603" s="12">
        <f>IF(D603=$B$1,,(IF(C603=MAX($C$3:C603),,MAX($C$3:C603))))</f>
        <v>11316524000</v>
      </c>
    </row>
    <row r="604" spans="1:2" x14ac:dyDescent="0.3">
      <c r="A604" s="11" t="str">
        <f t="shared" si="9"/>
        <v>5</v>
      </c>
      <c r="B604" s="12">
        <f>IF(D604=$B$1,,(IF(C604=MAX($C$3:C604),,MAX($C$3:C604))))</f>
        <v>11316524000</v>
      </c>
    </row>
    <row r="605" spans="1:2" x14ac:dyDescent="0.3">
      <c r="A605" s="11" t="str">
        <f t="shared" si="9"/>
        <v>5</v>
      </c>
      <c r="B605" s="12">
        <f>IF(D605=$B$1,,(IF(C605=MAX($C$3:C605),,MAX($C$3:C605))))</f>
        <v>11316524000</v>
      </c>
    </row>
    <row r="606" spans="1:2" x14ac:dyDescent="0.3">
      <c r="A606" s="11" t="str">
        <f t="shared" si="9"/>
        <v>5</v>
      </c>
      <c r="B606" s="12">
        <f>IF(D606=$B$1,,(IF(C606=MAX($C$3:C606),,MAX($C$3:C606))))</f>
        <v>11316524000</v>
      </c>
    </row>
    <row r="607" spans="1:2" x14ac:dyDescent="0.3">
      <c r="A607" s="11" t="str">
        <f t="shared" si="9"/>
        <v>5</v>
      </c>
      <c r="B607" s="12">
        <f>IF(D607=$B$1,,(IF(C607=MAX($C$3:C607),,MAX($C$3:C607))))</f>
        <v>11316524000</v>
      </c>
    </row>
    <row r="608" spans="1:2" x14ac:dyDescent="0.3">
      <c r="A608" s="11" t="str">
        <f t="shared" si="9"/>
        <v>5</v>
      </c>
      <c r="B608" s="12">
        <f>IF(D608=$B$1,,(IF(C608=MAX($C$3:C608),,MAX($C$3:C608))))</f>
        <v>11316524000</v>
      </c>
    </row>
    <row r="609" spans="1:2" x14ac:dyDescent="0.3">
      <c r="A609" s="11" t="str">
        <f t="shared" si="9"/>
        <v>5</v>
      </c>
      <c r="B609" s="12">
        <f>IF(D609=$B$1,,(IF(C609=MAX($C$3:C609),,MAX($C$3:C609))))</f>
        <v>11316524000</v>
      </c>
    </row>
    <row r="610" spans="1:2" x14ac:dyDescent="0.3">
      <c r="A610" s="11" t="str">
        <f t="shared" si="9"/>
        <v>5</v>
      </c>
      <c r="B610" s="12">
        <f>IF(D610=$B$1,,(IF(C610=MAX($C$3:C610),,MAX($C$3:C610))))</f>
        <v>11316524000</v>
      </c>
    </row>
    <row r="611" spans="1:2" x14ac:dyDescent="0.3">
      <c r="A611" s="11" t="str">
        <f t="shared" si="9"/>
        <v>5</v>
      </c>
      <c r="B611" s="12">
        <f>IF(D611=$B$1,,(IF(C611=MAX($C$3:C611),,MAX($C$3:C611))))</f>
        <v>11316524000</v>
      </c>
    </row>
    <row r="612" spans="1:2" x14ac:dyDescent="0.3">
      <c r="A612" s="11" t="str">
        <f t="shared" si="9"/>
        <v>5</v>
      </c>
      <c r="B612" s="12">
        <f>IF(D612=$B$1,,(IF(C612=MAX($C$3:C612),,MAX($C$3:C612))))</f>
        <v>11316524000</v>
      </c>
    </row>
    <row r="613" spans="1:2" x14ac:dyDescent="0.3">
      <c r="A613" s="11" t="str">
        <f t="shared" si="9"/>
        <v>5</v>
      </c>
      <c r="B613" s="12">
        <f>IF(D613=$B$1,,(IF(C613=MAX($C$3:C613),,MAX($C$3:C613))))</f>
        <v>11316524000</v>
      </c>
    </row>
    <row r="614" spans="1:2" x14ac:dyDescent="0.3">
      <c r="A614" s="11" t="str">
        <f t="shared" si="9"/>
        <v>5</v>
      </c>
      <c r="B614" s="12">
        <f>IF(D614=$B$1,,(IF(C614=MAX($C$3:C614),,MAX($C$3:C614))))</f>
        <v>11316524000</v>
      </c>
    </row>
    <row r="615" spans="1:2" x14ac:dyDescent="0.3">
      <c r="A615" s="11" t="str">
        <f t="shared" si="9"/>
        <v>5</v>
      </c>
      <c r="B615" s="12">
        <f>IF(D615=$B$1,,(IF(C615=MAX($C$3:C615),,MAX($C$3:C615))))</f>
        <v>11316524000</v>
      </c>
    </row>
    <row r="616" spans="1:2" x14ac:dyDescent="0.3">
      <c r="A616" s="11" t="str">
        <f t="shared" si="9"/>
        <v>5</v>
      </c>
      <c r="B616" s="12">
        <f>IF(D616=$B$1,,(IF(C616=MAX($C$3:C616),,MAX($C$3:C616))))</f>
        <v>11316524000</v>
      </c>
    </row>
    <row r="617" spans="1:2" x14ac:dyDescent="0.3">
      <c r="A617" s="11" t="str">
        <f t="shared" si="9"/>
        <v>5</v>
      </c>
      <c r="B617" s="12">
        <f>IF(D617=$B$1,,(IF(C617=MAX($C$3:C617),,MAX($C$3:C617))))</f>
        <v>11316524000</v>
      </c>
    </row>
    <row r="618" spans="1:2" x14ac:dyDescent="0.3">
      <c r="A618" s="11" t="str">
        <f t="shared" si="9"/>
        <v>5</v>
      </c>
      <c r="B618" s="12">
        <f>IF(D618=$B$1,,(IF(C618=MAX($C$3:C618),,MAX($C$3:C618))))</f>
        <v>11316524000</v>
      </c>
    </row>
    <row r="619" spans="1:2" x14ac:dyDescent="0.3">
      <c r="A619" s="11" t="str">
        <f t="shared" si="9"/>
        <v>5</v>
      </c>
      <c r="B619" s="12">
        <f>IF(D619=$B$1,,(IF(C619=MAX($C$3:C619),,MAX($C$3:C619))))</f>
        <v>11316524000</v>
      </c>
    </row>
    <row r="620" spans="1:2" x14ac:dyDescent="0.3">
      <c r="A620" s="11" t="str">
        <f t="shared" si="9"/>
        <v>5</v>
      </c>
      <c r="B620" s="12">
        <f>IF(D620=$B$1,,(IF(C620=MAX($C$3:C620),,MAX($C$3:C620))))</f>
        <v>11316524000</v>
      </c>
    </row>
    <row r="621" spans="1:2" x14ac:dyDescent="0.3">
      <c r="A621" s="11" t="str">
        <f t="shared" si="9"/>
        <v>5</v>
      </c>
      <c r="B621" s="12">
        <f>IF(D621=$B$1,,(IF(C621=MAX($C$3:C621),,MAX($C$3:C621))))</f>
        <v>11316524000</v>
      </c>
    </row>
    <row r="622" spans="1:2" x14ac:dyDescent="0.3">
      <c r="A622" s="11" t="str">
        <f t="shared" si="9"/>
        <v>5</v>
      </c>
      <c r="B622" s="12">
        <f>IF(D622=$B$1,,(IF(C622=MAX($C$3:C622),,MAX($C$3:C622))))</f>
        <v>11316524000</v>
      </c>
    </row>
    <row r="623" spans="1:2" x14ac:dyDescent="0.3">
      <c r="A623" s="11" t="str">
        <f t="shared" si="9"/>
        <v>5</v>
      </c>
      <c r="B623" s="12">
        <f>IF(D623=$B$1,,(IF(C623=MAX($C$3:C623),,MAX($C$3:C623))))</f>
        <v>11316524000</v>
      </c>
    </row>
    <row r="624" spans="1:2" x14ac:dyDescent="0.3">
      <c r="A624" s="11" t="str">
        <f t="shared" si="9"/>
        <v>5</v>
      </c>
      <c r="B624" s="12">
        <f>IF(D624=$B$1,,(IF(C624=MAX($C$3:C624),,MAX($C$3:C624))))</f>
        <v>11316524000</v>
      </c>
    </row>
    <row r="625" spans="1:2" x14ac:dyDescent="0.3">
      <c r="A625" s="11" t="str">
        <f t="shared" si="9"/>
        <v>5</v>
      </c>
      <c r="B625" s="12">
        <f>IF(D625=$B$1,,(IF(C625=MAX($C$3:C625),,MAX($C$3:C625))))</f>
        <v>11316524000</v>
      </c>
    </row>
    <row r="626" spans="1:2" x14ac:dyDescent="0.3">
      <c r="A626" s="11" t="str">
        <f t="shared" si="9"/>
        <v>5</v>
      </c>
      <c r="B626" s="12">
        <f>IF(D626=$B$1,,(IF(C626=MAX($C$3:C626),,MAX($C$3:C626))))</f>
        <v>11316524000</v>
      </c>
    </row>
    <row r="627" spans="1:2" x14ac:dyDescent="0.3">
      <c r="A627" s="11" t="str">
        <f t="shared" si="9"/>
        <v>5</v>
      </c>
      <c r="B627" s="12">
        <f>IF(D627=$B$1,,(IF(C627=MAX($C$3:C627),,MAX($C$3:C627))))</f>
        <v>11316524000</v>
      </c>
    </row>
    <row r="628" spans="1:2" x14ac:dyDescent="0.3">
      <c r="A628" s="11" t="str">
        <f t="shared" si="9"/>
        <v>5</v>
      </c>
      <c r="B628" s="12">
        <f>IF(D628=$B$1,,(IF(C628=MAX($C$3:C628),,MAX($C$3:C628))))</f>
        <v>11316524000</v>
      </c>
    </row>
    <row r="629" spans="1:2" x14ac:dyDescent="0.3">
      <c r="A629" s="11" t="str">
        <f t="shared" si="9"/>
        <v>5</v>
      </c>
      <c r="B629" s="12">
        <f>IF(D629=$B$1,,(IF(C629=MAX($C$3:C629),,MAX($C$3:C629))))</f>
        <v>11316524000</v>
      </c>
    </row>
    <row r="630" spans="1:2" x14ac:dyDescent="0.3">
      <c r="A630" s="11" t="str">
        <f t="shared" si="9"/>
        <v>5</v>
      </c>
      <c r="B630" s="12">
        <f>IF(D630=$B$1,,(IF(C630=MAX($C$3:C630),,MAX($C$3:C630))))</f>
        <v>11316524000</v>
      </c>
    </row>
    <row r="631" spans="1:2" x14ac:dyDescent="0.3">
      <c r="A631" s="11" t="str">
        <f t="shared" si="9"/>
        <v>5</v>
      </c>
      <c r="B631" s="12">
        <f>IF(D631=$B$1,,(IF(C631=MAX($C$3:C631),,MAX($C$3:C631))))</f>
        <v>11316524000</v>
      </c>
    </row>
    <row r="632" spans="1:2" x14ac:dyDescent="0.3">
      <c r="A632" s="11" t="str">
        <f t="shared" si="9"/>
        <v>5</v>
      </c>
      <c r="B632" s="12">
        <f>IF(D632=$B$1,,(IF(C632=MAX($C$3:C632),,MAX($C$3:C632))))</f>
        <v>11316524000</v>
      </c>
    </row>
    <row r="633" spans="1:2" x14ac:dyDescent="0.3">
      <c r="A633" s="11" t="str">
        <f t="shared" si="9"/>
        <v>5</v>
      </c>
      <c r="B633" s="12">
        <f>IF(D633=$B$1,,(IF(C633=MAX($C$3:C633),,MAX($C$3:C633))))</f>
        <v>11316524000</v>
      </c>
    </row>
    <row r="634" spans="1:2" x14ac:dyDescent="0.3">
      <c r="A634" s="11" t="str">
        <f t="shared" si="9"/>
        <v>5</v>
      </c>
      <c r="B634" s="12">
        <f>IF(D634=$B$1,,(IF(C634=MAX($C$3:C634),,MAX($C$3:C634))))</f>
        <v>11316524000</v>
      </c>
    </row>
    <row r="635" spans="1:2" x14ac:dyDescent="0.3">
      <c r="A635" s="11" t="str">
        <f t="shared" si="9"/>
        <v>5</v>
      </c>
      <c r="B635" s="12">
        <f>IF(D635=$B$1,,(IF(C635=MAX($C$3:C635),,MAX($C$3:C635))))</f>
        <v>11316524000</v>
      </c>
    </row>
    <row r="636" spans="1:2" x14ac:dyDescent="0.3">
      <c r="A636" s="11" t="str">
        <f t="shared" si="9"/>
        <v>5</v>
      </c>
      <c r="B636" s="12">
        <f>IF(D636=$B$1,,(IF(C636=MAX($C$3:C636),,MAX($C$3:C636))))</f>
        <v>11316524000</v>
      </c>
    </row>
    <row r="637" spans="1:2" x14ac:dyDescent="0.3">
      <c r="A637" s="11" t="str">
        <f t="shared" si="9"/>
        <v>5</v>
      </c>
      <c r="B637" s="12">
        <f>IF(D637=$B$1,,(IF(C637=MAX($C$3:C637),,MAX($C$3:C637))))</f>
        <v>11316524000</v>
      </c>
    </row>
    <row r="638" spans="1:2" x14ac:dyDescent="0.3">
      <c r="A638" s="11" t="str">
        <f t="shared" si="9"/>
        <v>5</v>
      </c>
      <c r="B638" s="12">
        <f>IF(D638=$B$1,,(IF(C638=MAX($C$3:C638),,MAX($C$3:C638))))</f>
        <v>11316524000</v>
      </c>
    </row>
    <row r="639" spans="1:2" x14ac:dyDescent="0.3">
      <c r="A639" s="11" t="str">
        <f t="shared" si="9"/>
        <v>5</v>
      </c>
      <c r="B639" s="12">
        <f>IF(D639=$B$1,,(IF(C639=MAX($C$3:C639),,MAX($C$3:C639))))</f>
        <v>11316524000</v>
      </c>
    </row>
    <row r="640" spans="1:2" x14ac:dyDescent="0.3">
      <c r="A640" s="11" t="str">
        <f t="shared" si="9"/>
        <v>5</v>
      </c>
      <c r="B640" s="12">
        <f>IF(D640=$B$1,,(IF(C640=MAX($C$3:C640),,MAX($C$3:C640))))</f>
        <v>11316524000</v>
      </c>
    </row>
    <row r="641" spans="1:2" x14ac:dyDescent="0.3">
      <c r="A641" s="11" t="str">
        <f t="shared" si="9"/>
        <v>5</v>
      </c>
      <c r="B641" s="12">
        <f>IF(D641=$B$1,,(IF(C641=MAX($C$3:C641),,MAX($C$3:C641))))</f>
        <v>11316524000</v>
      </c>
    </row>
    <row r="642" spans="1:2" x14ac:dyDescent="0.3">
      <c r="A642" s="11" t="str">
        <f t="shared" si="9"/>
        <v>5</v>
      </c>
      <c r="B642" s="12">
        <f>IF(D642=$B$1,,(IF(C642=MAX($C$3:C642),,MAX($C$3:C642))))</f>
        <v>11316524000</v>
      </c>
    </row>
    <row r="643" spans="1:2" x14ac:dyDescent="0.3">
      <c r="A643" s="11" t="str">
        <f t="shared" si="9"/>
        <v>5</v>
      </c>
      <c r="B643" s="12">
        <f>IF(D643=$B$1,,(IF(C643=MAX($C$3:C643),,MAX($C$3:C643))))</f>
        <v>11316524000</v>
      </c>
    </row>
    <row r="644" spans="1:2" x14ac:dyDescent="0.3">
      <c r="A644" s="11" t="str">
        <f t="shared" si="9"/>
        <v>5</v>
      </c>
      <c r="B644" s="12">
        <f>IF(D644=$B$1,,(IF(C644=MAX($C$3:C644),,MAX($C$3:C644))))</f>
        <v>11316524000</v>
      </c>
    </row>
    <row r="645" spans="1:2" x14ac:dyDescent="0.3">
      <c r="A645" s="11" t="str">
        <f t="shared" ref="A645:A708" si="10">IF(B645=0,LEFT(RIGHT(C645,6),1),LEFT(RIGHT(B645,6),1))</f>
        <v>5</v>
      </c>
      <c r="B645" s="12">
        <f>IF(D645=$B$1,,(IF(C645=MAX($C$3:C645),,MAX($C$3:C645))))</f>
        <v>11316524000</v>
      </c>
    </row>
    <row r="646" spans="1:2" x14ac:dyDescent="0.3">
      <c r="A646" s="11" t="str">
        <f t="shared" si="10"/>
        <v>5</v>
      </c>
      <c r="B646" s="12">
        <f>IF(D646=$B$1,,(IF(C646=MAX($C$3:C646),,MAX($C$3:C646))))</f>
        <v>11316524000</v>
      </c>
    </row>
    <row r="647" spans="1:2" x14ac:dyDescent="0.3">
      <c r="A647" s="11" t="str">
        <f t="shared" si="10"/>
        <v>5</v>
      </c>
      <c r="B647" s="12">
        <f>IF(D647=$B$1,,(IF(C647=MAX($C$3:C647),,MAX($C$3:C647))))</f>
        <v>11316524000</v>
      </c>
    </row>
    <row r="648" spans="1:2" x14ac:dyDescent="0.3">
      <c r="A648" s="11" t="str">
        <f t="shared" si="10"/>
        <v>5</v>
      </c>
      <c r="B648" s="12">
        <f>IF(D648=$B$1,,(IF(C648=MAX($C$3:C648),,MAX($C$3:C648))))</f>
        <v>11316524000</v>
      </c>
    </row>
    <row r="649" spans="1:2" x14ac:dyDescent="0.3">
      <c r="A649" s="11" t="str">
        <f t="shared" si="10"/>
        <v>5</v>
      </c>
      <c r="B649" s="12">
        <f>IF(D649=$B$1,,(IF(C649=MAX($C$3:C649),,MAX($C$3:C649))))</f>
        <v>11316524000</v>
      </c>
    </row>
    <row r="650" spans="1:2" x14ac:dyDescent="0.3">
      <c r="A650" s="11" t="str">
        <f t="shared" si="10"/>
        <v>5</v>
      </c>
      <c r="B650" s="12">
        <f>IF(D650=$B$1,,(IF(C650=MAX($C$3:C650),,MAX($C$3:C650))))</f>
        <v>11316524000</v>
      </c>
    </row>
    <row r="651" spans="1:2" x14ac:dyDescent="0.3">
      <c r="A651" s="11" t="str">
        <f t="shared" si="10"/>
        <v>5</v>
      </c>
      <c r="B651" s="12">
        <f>IF(D651=$B$1,,(IF(C651=MAX($C$3:C651),,MAX($C$3:C651))))</f>
        <v>11316524000</v>
      </c>
    </row>
    <row r="652" spans="1:2" x14ac:dyDescent="0.3">
      <c r="A652" s="11" t="str">
        <f t="shared" si="10"/>
        <v>5</v>
      </c>
      <c r="B652" s="12">
        <f>IF(D652=$B$1,,(IF(C652=MAX($C$3:C652),,MAX($C$3:C652))))</f>
        <v>11316524000</v>
      </c>
    </row>
    <row r="653" spans="1:2" x14ac:dyDescent="0.3">
      <c r="A653" s="11" t="str">
        <f t="shared" si="10"/>
        <v>5</v>
      </c>
      <c r="B653" s="12">
        <f>IF(D653=$B$1,,(IF(C653=MAX($C$3:C653),,MAX($C$3:C653))))</f>
        <v>11316524000</v>
      </c>
    </row>
    <row r="654" spans="1:2" x14ac:dyDescent="0.3">
      <c r="A654" s="11" t="str">
        <f t="shared" si="10"/>
        <v>5</v>
      </c>
      <c r="B654" s="12">
        <f>IF(D654=$B$1,,(IF(C654=MAX($C$3:C654),,MAX($C$3:C654))))</f>
        <v>11316524000</v>
      </c>
    </row>
    <row r="655" spans="1:2" x14ac:dyDescent="0.3">
      <c r="A655" s="11" t="str">
        <f t="shared" si="10"/>
        <v>5</v>
      </c>
      <c r="B655" s="12">
        <f>IF(D655=$B$1,,(IF(C655=MAX($C$3:C655),,MAX($C$3:C655))))</f>
        <v>11316524000</v>
      </c>
    </row>
    <row r="656" spans="1:2" x14ac:dyDescent="0.3">
      <c r="A656" s="11" t="str">
        <f t="shared" si="10"/>
        <v>5</v>
      </c>
      <c r="B656" s="12">
        <f>IF(D656=$B$1,,(IF(C656=MAX($C$3:C656),,MAX($C$3:C656))))</f>
        <v>11316524000</v>
      </c>
    </row>
    <row r="657" spans="1:2" x14ac:dyDescent="0.3">
      <c r="A657" s="11" t="str">
        <f t="shared" si="10"/>
        <v>5</v>
      </c>
      <c r="B657" s="12">
        <f>IF(D657=$B$1,,(IF(C657=MAX($C$3:C657),,MAX($C$3:C657))))</f>
        <v>11316524000</v>
      </c>
    </row>
    <row r="658" spans="1:2" x14ac:dyDescent="0.3">
      <c r="A658" s="11" t="str">
        <f t="shared" si="10"/>
        <v>5</v>
      </c>
      <c r="B658" s="12">
        <f>IF(D658=$B$1,,(IF(C658=MAX($C$3:C658),,MAX($C$3:C658))))</f>
        <v>11316524000</v>
      </c>
    </row>
    <row r="659" spans="1:2" x14ac:dyDescent="0.3">
      <c r="A659" s="11" t="str">
        <f t="shared" si="10"/>
        <v>5</v>
      </c>
      <c r="B659" s="12">
        <f>IF(D659=$B$1,,(IF(C659=MAX($C$3:C659),,MAX($C$3:C659))))</f>
        <v>11316524000</v>
      </c>
    </row>
    <row r="660" spans="1:2" x14ac:dyDescent="0.3">
      <c r="A660" s="11" t="str">
        <f t="shared" si="10"/>
        <v>5</v>
      </c>
      <c r="B660" s="12">
        <f>IF(D660=$B$1,,(IF(C660=MAX($C$3:C660),,MAX($C$3:C660))))</f>
        <v>11316524000</v>
      </c>
    </row>
    <row r="661" spans="1:2" x14ac:dyDescent="0.3">
      <c r="A661" s="11" t="str">
        <f t="shared" si="10"/>
        <v>5</v>
      </c>
      <c r="B661" s="12">
        <f>IF(D661=$B$1,,(IF(C661=MAX($C$3:C661),,MAX($C$3:C661))))</f>
        <v>11316524000</v>
      </c>
    </row>
    <row r="662" spans="1:2" x14ac:dyDescent="0.3">
      <c r="A662" s="11" t="str">
        <f t="shared" si="10"/>
        <v>5</v>
      </c>
      <c r="B662" s="12">
        <f>IF(D662=$B$1,,(IF(C662=MAX($C$3:C662),,MAX($C$3:C662))))</f>
        <v>11316524000</v>
      </c>
    </row>
    <row r="663" spans="1:2" x14ac:dyDescent="0.3">
      <c r="A663" s="11" t="str">
        <f t="shared" si="10"/>
        <v>5</v>
      </c>
      <c r="B663" s="12">
        <f>IF(D663=$B$1,,(IF(C663=MAX($C$3:C663),,MAX($C$3:C663))))</f>
        <v>11316524000</v>
      </c>
    </row>
    <row r="664" spans="1:2" x14ac:dyDescent="0.3">
      <c r="A664" s="11" t="str">
        <f t="shared" si="10"/>
        <v>5</v>
      </c>
      <c r="B664" s="12">
        <f>IF(D664=$B$1,,(IF(C664=MAX($C$3:C664),,MAX($C$3:C664))))</f>
        <v>11316524000</v>
      </c>
    </row>
    <row r="665" spans="1:2" x14ac:dyDescent="0.3">
      <c r="A665" s="11" t="str">
        <f t="shared" si="10"/>
        <v>5</v>
      </c>
      <c r="B665" s="12">
        <f>IF(D665=$B$1,,(IF(C665=MAX($C$3:C665),,MAX($C$3:C665))))</f>
        <v>11316524000</v>
      </c>
    </row>
    <row r="666" spans="1:2" x14ac:dyDescent="0.3">
      <c r="A666" s="11" t="str">
        <f t="shared" si="10"/>
        <v>5</v>
      </c>
      <c r="B666" s="12">
        <f>IF(D666=$B$1,,(IF(C666=MAX($C$3:C666),,MAX($C$3:C666))))</f>
        <v>11316524000</v>
      </c>
    </row>
    <row r="667" spans="1:2" x14ac:dyDescent="0.3">
      <c r="A667" s="11" t="str">
        <f t="shared" si="10"/>
        <v>5</v>
      </c>
      <c r="B667" s="12">
        <f>IF(D667=$B$1,,(IF(C667=MAX($C$3:C667),,MAX($C$3:C667))))</f>
        <v>11316524000</v>
      </c>
    </row>
    <row r="668" spans="1:2" x14ac:dyDescent="0.3">
      <c r="A668" s="11" t="str">
        <f t="shared" si="10"/>
        <v>5</v>
      </c>
      <c r="B668" s="12">
        <f>IF(D668=$B$1,,(IF(C668=MAX($C$3:C668),,MAX($C$3:C668))))</f>
        <v>11316524000</v>
      </c>
    </row>
    <row r="669" spans="1:2" x14ac:dyDescent="0.3">
      <c r="A669" s="11" t="str">
        <f t="shared" si="10"/>
        <v>5</v>
      </c>
      <c r="B669" s="12">
        <f>IF(D669=$B$1,,(IF(C669=MAX($C$3:C669),,MAX($C$3:C669))))</f>
        <v>11316524000</v>
      </c>
    </row>
    <row r="670" spans="1:2" x14ac:dyDescent="0.3">
      <c r="A670" s="11" t="str">
        <f t="shared" si="10"/>
        <v>5</v>
      </c>
      <c r="B670" s="12">
        <f>IF(D670=$B$1,,(IF(C670=MAX($C$3:C670),,MAX($C$3:C670))))</f>
        <v>11316524000</v>
      </c>
    </row>
    <row r="671" spans="1:2" x14ac:dyDescent="0.3">
      <c r="A671" s="11" t="str">
        <f t="shared" si="10"/>
        <v>5</v>
      </c>
      <c r="B671" s="12">
        <f>IF(D671=$B$1,,(IF(C671=MAX($C$3:C671),,MAX($C$3:C671))))</f>
        <v>11316524000</v>
      </c>
    </row>
    <row r="672" spans="1:2" x14ac:dyDescent="0.3">
      <c r="A672" s="11" t="str">
        <f t="shared" si="10"/>
        <v>5</v>
      </c>
      <c r="B672" s="12">
        <f>IF(D672=$B$1,,(IF(C672=MAX($C$3:C672),,MAX($C$3:C672))))</f>
        <v>11316524000</v>
      </c>
    </row>
    <row r="673" spans="1:2" x14ac:dyDescent="0.3">
      <c r="A673" s="11" t="str">
        <f t="shared" si="10"/>
        <v>5</v>
      </c>
      <c r="B673" s="12">
        <f>IF(D673=$B$1,,(IF(C673=MAX($C$3:C673),,MAX($C$3:C673))))</f>
        <v>11316524000</v>
      </c>
    </row>
    <row r="674" spans="1:2" x14ac:dyDescent="0.3">
      <c r="A674" s="11" t="str">
        <f t="shared" si="10"/>
        <v>5</v>
      </c>
      <c r="B674" s="12">
        <f>IF(D674=$B$1,,(IF(C674=MAX($C$3:C674),,MAX($C$3:C674))))</f>
        <v>11316524000</v>
      </c>
    </row>
    <row r="675" spans="1:2" x14ac:dyDescent="0.3">
      <c r="A675" s="11" t="str">
        <f t="shared" si="10"/>
        <v>5</v>
      </c>
      <c r="B675" s="12">
        <f>IF(D675=$B$1,,(IF(C675=MAX($C$3:C675),,MAX($C$3:C675))))</f>
        <v>11316524000</v>
      </c>
    </row>
    <row r="676" spans="1:2" x14ac:dyDescent="0.3">
      <c r="A676" s="11" t="str">
        <f t="shared" si="10"/>
        <v>5</v>
      </c>
      <c r="B676" s="12">
        <f>IF(D676=$B$1,,(IF(C676=MAX($C$3:C676),,MAX($C$3:C676))))</f>
        <v>11316524000</v>
      </c>
    </row>
    <row r="677" spans="1:2" x14ac:dyDescent="0.3">
      <c r="A677" s="11" t="str">
        <f t="shared" si="10"/>
        <v>5</v>
      </c>
      <c r="B677" s="12">
        <f>IF(D677=$B$1,,(IF(C677=MAX($C$3:C677),,MAX($C$3:C677))))</f>
        <v>11316524000</v>
      </c>
    </row>
    <row r="678" spans="1:2" x14ac:dyDescent="0.3">
      <c r="A678" s="11" t="str">
        <f t="shared" si="10"/>
        <v>5</v>
      </c>
      <c r="B678" s="12">
        <f>IF(D678=$B$1,,(IF(C678=MAX($C$3:C678),,MAX($C$3:C678))))</f>
        <v>11316524000</v>
      </c>
    </row>
    <row r="679" spans="1:2" x14ac:dyDescent="0.3">
      <c r="A679" s="11" t="str">
        <f t="shared" si="10"/>
        <v>5</v>
      </c>
      <c r="B679" s="12">
        <f>IF(D679=$B$1,,(IF(C679=MAX($C$3:C679),,MAX($C$3:C679))))</f>
        <v>11316524000</v>
      </c>
    </row>
    <row r="680" spans="1:2" x14ac:dyDescent="0.3">
      <c r="A680" s="11" t="str">
        <f t="shared" si="10"/>
        <v>5</v>
      </c>
      <c r="B680" s="12">
        <f>IF(D680=$B$1,,(IF(C680=MAX($C$3:C680),,MAX($C$3:C680))))</f>
        <v>11316524000</v>
      </c>
    </row>
    <row r="681" spans="1:2" x14ac:dyDescent="0.3">
      <c r="A681" s="11" t="str">
        <f t="shared" si="10"/>
        <v>5</v>
      </c>
      <c r="B681" s="12">
        <f>IF(D681=$B$1,,(IF(C681=MAX($C$3:C681),,MAX($C$3:C681))))</f>
        <v>11316524000</v>
      </c>
    </row>
    <row r="682" spans="1:2" x14ac:dyDescent="0.3">
      <c r="A682" s="11" t="str">
        <f t="shared" si="10"/>
        <v>5</v>
      </c>
      <c r="B682" s="12">
        <f>IF(D682=$B$1,,(IF(C682=MAX($C$3:C682),,MAX($C$3:C682))))</f>
        <v>11316524000</v>
      </c>
    </row>
    <row r="683" spans="1:2" x14ac:dyDescent="0.3">
      <c r="A683" s="11" t="str">
        <f t="shared" si="10"/>
        <v>5</v>
      </c>
      <c r="B683" s="12">
        <f>IF(D683=$B$1,,(IF(C683=MAX($C$3:C683),,MAX($C$3:C683))))</f>
        <v>11316524000</v>
      </c>
    </row>
    <row r="684" spans="1:2" x14ac:dyDescent="0.3">
      <c r="A684" s="11" t="str">
        <f t="shared" si="10"/>
        <v>5</v>
      </c>
      <c r="B684" s="12">
        <f>IF(D684=$B$1,,(IF(C684=MAX($C$3:C684),,MAX($C$3:C684))))</f>
        <v>11316524000</v>
      </c>
    </row>
    <row r="685" spans="1:2" x14ac:dyDescent="0.3">
      <c r="A685" s="11" t="str">
        <f t="shared" si="10"/>
        <v>5</v>
      </c>
      <c r="B685" s="12">
        <f>IF(D685=$B$1,,(IF(C685=MAX($C$3:C685),,MAX($C$3:C685))))</f>
        <v>11316524000</v>
      </c>
    </row>
    <row r="686" spans="1:2" x14ac:dyDescent="0.3">
      <c r="A686" s="11" t="str">
        <f t="shared" si="10"/>
        <v>5</v>
      </c>
      <c r="B686" s="12">
        <f>IF(D686=$B$1,,(IF(C686=MAX($C$3:C686),,MAX($C$3:C686))))</f>
        <v>11316524000</v>
      </c>
    </row>
    <row r="687" spans="1:2" x14ac:dyDescent="0.3">
      <c r="A687" s="11" t="str">
        <f t="shared" si="10"/>
        <v>5</v>
      </c>
      <c r="B687" s="12">
        <f>IF(D687=$B$1,,(IF(C687=MAX($C$3:C687),,MAX($C$3:C687))))</f>
        <v>11316524000</v>
      </c>
    </row>
    <row r="688" spans="1:2" x14ac:dyDescent="0.3">
      <c r="A688" s="11" t="str">
        <f t="shared" si="10"/>
        <v>5</v>
      </c>
      <c r="B688" s="12">
        <f>IF(D688=$B$1,,(IF(C688=MAX($C$3:C688),,MAX($C$3:C688))))</f>
        <v>11316524000</v>
      </c>
    </row>
    <row r="689" spans="1:2" x14ac:dyDescent="0.3">
      <c r="A689" s="11" t="str">
        <f t="shared" si="10"/>
        <v>5</v>
      </c>
      <c r="B689" s="12">
        <f>IF(D689=$B$1,,(IF(C689=MAX($C$3:C689),,MAX($C$3:C689))))</f>
        <v>11316524000</v>
      </c>
    </row>
    <row r="690" spans="1:2" x14ac:dyDescent="0.3">
      <c r="A690" s="11" t="str">
        <f t="shared" si="10"/>
        <v>5</v>
      </c>
      <c r="B690" s="12">
        <f>IF(D690=$B$1,,(IF(C690=MAX($C$3:C690),,MAX($C$3:C690))))</f>
        <v>11316524000</v>
      </c>
    </row>
    <row r="691" spans="1:2" x14ac:dyDescent="0.3">
      <c r="A691" s="11" t="str">
        <f t="shared" si="10"/>
        <v>5</v>
      </c>
      <c r="B691" s="12">
        <f>IF(D691=$B$1,,(IF(C691=MAX($C$3:C691),,MAX($C$3:C691))))</f>
        <v>11316524000</v>
      </c>
    </row>
    <row r="692" spans="1:2" x14ac:dyDescent="0.3">
      <c r="A692" s="11" t="str">
        <f t="shared" si="10"/>
        <v>5</v>
      </c>
      <c r="B692" s="12">
        <f>IF(D692=$B$1,,(IF(C692=MAX($C$3:C692),,MAX($C$3:C692))))</f>
        <v>11316524000</v>
      </c>
    </row>
    <row r="693" spans="1:2" x14ac:dyDescent="0.3">
      <c r="A693" s="11" t="str">
        <f t="shared" si="10"/>
        <v>5</v>
      </c>
      <c r="B693" s="12">
        <f>IF(D693=$B$1,,(IF(C693=MAX($C$3:C693),,MAX($C$3:C693))))</f>
        <v>11316524000</v>
      </c>
    </row>
    <row r="694" spans="1:2" x14ac:dyDescent="0.3">
      <c r="A694" s="11" t="str">
        <f t="shared" si="10"/>
        <v>5</v>
      </c>
      <c r="B694" s="12">
        <f>IF(D694=$B$1,,(IF(C694=MAX($C$3:C694),,MAX($C$3:C694))))</f>
        <v>11316524000</v>
      </c>
    </row>
    <row r="695" spans="1:2" x14ac:dyDescent="0.3">
      <c r="A695" s="11" t="str">
        <f t="shared" si="10"/>
        <v>5</v>
      </c>
      <c r="B695" s="12">
        <f>IF(D695=$B$1,,(IF(C695=MAX($C$3:C695),,MAX($C$3:C695))))</f>
        <v>11316524000</v>
      </c>
    </row>
    <row r="696" spans="1:2" x14ac:dyDescent="0.3">
      <c r="A696" s="11" t="str">
        <f t="shared" si="10"/>
        <v>5</v>
      </c>
      <c r="B696" s="12">
        <f>IF(D696=$B$1,,(IF(C696=MAX($C$3:C696),,MAX($C$3:C696))))</f>
        <v>11316524000</v>
      </c>
    </row>
    <row r="697" spans="1:2" x14ac:dyDescent="0.3">
      <c r="A697" s="11" t="str">
        <f t="shared" si="10"/>
        <v>5</v>
      </c>
      <c r="B697" s="12">
        <f>IF(D697=$B$1,,(IF(C697=MAX($C$3:C697),,MAX($C$3:C697))))</f>
        <v>11316524000</v>
      </c>
    </row>
    <row r="698" spans="1:2" x14ac:dyDescent="0.3">
      <c r="A698" s="11" t="str">
        <f t="shared" si="10"/>
        <v>5</v>
      </c>
      <c r="B698" s="12">
        <f>IF(D698=$B$1,,(IF(C698=MAX($C$3:C698),,MAX($C$3:C698))))</f>
        <v>11316524000</v>
      </c>
    </row>
    <row r="699" spans="1:2" x14ac:dyDescent="0.3">
      <c r="A699" s="11" t="str">
        <f t="shared" si="10"/>
        <v>5</v>
      </c>
      <c r="B699" s="12">
        <f>IF(D699=$B$1,,(IF(C699=MAX($C$3:C699),,MAX($C$3:C699))))</f>
        <v>11316524000</v>
      </c>
    </row>
    <row r="700" spans="1:2" x14ac:dyDescent="0.3">
      <c r="A700" s="11" t="str">
        <f t="shared" si="10"/>
        <v>5</v>
      </c>
      <c r="B700" s="12">
        <f>IF(D700=$B$1,,(IF(C700=MAX($C$3:C700),,MAX($C$3:C700))))</f>
        <v>11316524000</v>
      </c>
    </row>
    <row r="701" spans="1:2" x14ac:dyDescent="0.3">
      <c r="A701" s="11" t="str">
        <f t="shared" si="10"/>
        <v>5</v>
      </c>
      <c r="B701" s="12">
        <f>IF(D701=$B$1,,(IF(C701=MAX($C$3:C701),,MAX($C$3:C701))))</f>
        <v>11316524000</v>
      </c>
    </row>
    <row r="702" spans="1:2" x14ac:dyDescent="0.3">
      <c r="A702" s="11" t="str">
        <f t="shared" si="10"/>
        <v>5</v>
      </c>
      <c r="B702" s="12">
        <f>IF(D702=$B$1,,(IF(C702=MAX($C$3:C702),,MAX($C$3:C702))))</f>
        <v>11316524000</v>
      </c>
    </row>
    <row r="703" spans="1:2" x14ac:dyDescent="0.3">
      <c r="A703" s="11" t="str">
        <f t="shared" si="10"/>
        <v>5</v>
      </c>
      <c r="B703" s="12">
        <f>IF(D703=$B$1,,(IF(C703=MAX($C$3:C703),,MAX($C$3:C703))))</f>
        <v>11316524000</v>
      </c>
    </row>
    <row r="704" spans="1:2" x14ac:dyDescent="0.3">
      <c r="A704" s="11" t="str">
        <f t="shared" si="10"/>
        <v>5</v>
      </c>
      <c r="B704" s="12">
        <f>IF(D704=$B$1,,(IF(C704=MAX($C$3:C704),,MAX($C$3:C704))))</f>
        <v>11316524000</v>
      </c>
    </row>
    <row r="705" spans="1:2" x14ac:dyDescent="0.3">
      <c r="A705" s="11" t="str">
        <f t="shared" si="10"/>
        <v>5</v>
      </c>
      <c r="B705" s="12">
        <f>IF(D705=$B$1,,(IF(C705=MAX($C$3:C705),,MAX($C$3:C705))))</f>
        <v>11316524000</v>
      </c>
    </row>
    <row r="706" spans="1:2" x14ac:dyDescent="0.3">
      <c r="A706" s="11" t="str">
        <f t="shared" si="10"/>
        <v>5</v>
      </c>
      <c r="B706" s="12">
        <f>IF(D706=$B$1,,(IF(C706=MAX($C$3:C706),,MAX($C$3:C706))))</f>
        <v>11316524000</v>
      </c>
    </row>
    <row r="707" spans="1:2" x14ac:dyDescent="0.3">
      <c r="A707" s="11" t="str">
        <f t="shared" si="10"/>
        <v>5</v>
      </c>
      <c r="B707" s="12">
        <f>IF(D707=$B$1,,(IF(C707=MAX($C$3:C707),,MAX($C$3:C707))))</f>
        <v>11316524000</v>
      </c>
    </row>
    <row r="708" spans="1:2" x14ac:dyDescent="0.3">
      <c r="A708" s="11" t="str">
        <f t="shared" si="10"/>
        <v>5</v>
      </c>
      <c r="B708" s="12">
        <f>IF(D708=$B$1,,(IF(C708=MAX($C$3:C708),,MAX($C$3:C708))))</f>
        <v>11316524000</v>
      </c>
    </row>
    <row r="709" spans="1:2" x14ac:dyDescent="0.3">
      <c r="A709" s="11" t="str">
        <f t="shared" ref="A709:A772" si="11">IF(B709=0,LEFT(RIGHT(C709,6),1),LEFT(RIGHT(B709,6),1))</f>
        <v>5</v>
      </c>
      <c r="B709" s="12">
        <f>IF(D709=$B$1,,(IF(C709=MAX($C$3:C709),,MAX($C$3:C709))))</f>
        <v>11316524000</v>
      </c>
    </row>
    <row r="710" spans="1:2" x14ac:dyDescent="0.3">
      <c r="A710" s="11" t="str">
        <f t="shared" si="11"/>
        <v>5</v>
      </c>
      <c r="B710" s="12">
        <f>IF(D710=$B$1,,(IF(C710=MAX($C$3:C710),,MAX($C$3:C710))))</f>
        <v>11316524000</v>
      </c>
    </row>
    <row r="711" spans="1:2" x14ac:dyDescent="0.3">
      <c r="A711" s="11" t="str">
        <f t="shared" si="11"/>
        <v>5</v>
      </c>
      <c r="B711" s="12">
        <f>IF(D711=$B$1,,(IF(C711=MAX($C$3:C711),,MAX($C$3:C711))))</f>
        <v>11316524000</v>
      </c>
    </row>
    <row r="712" spans="1:2" x14ac:dyDescent="0.3">
      <c r="A712" s="11" t="str">
        <f t="shared" si="11"/>
        <v>5</v>
      </c>
      <c r="B712" s="12">
        <f>IF(D712=$B$1,,(IF(C712=MAX($C$3:C712),,MAX($C$3:C712))))</f>
        <v>11316524000</v>
      </c>
    </row>
    <row r="713" spans="1:2" x14ac:dyDescent="0.3">
      <c r="A713" s="11" t="str">
        <f t="shared" si="11"/>
        <v>5</v>
      </c>
      <c r="B713" s="12">
        <f>IF(D713=$B$1,,(IF(C713=MAX($C$3:C713),,MAX($C$3:C713))))</f>
        <v>11316524000</v>
      </c>
    </row>
    <row r="714" spans="1:2" x14ac:dyDescent="0.3">
      <c r="A714" s="11" t="str">
        <f t="shared" si="11"/>
        <v>5</v>
      </c>
      <c r="B714" s="12">
        <f>IF(D714=$B$1,,(IF(C714=MAX($C$3:C714),,MAX($C$3:C714))))</f>
        <v>11316524000</v>
      </c>
    </row>
    <row r="715" spans="1:2" x14ac:dyDescent="0.3">
      <c r="A715" s="11" t="str">
        <f t="shared" si="11"/>
        <v>5</v>
      </c>
      <c r="B715" s="12">
        <f>IF(D715=$B$1,,(IF(C715=MAX($C$3:C715),,MAX($C$3:C715))))</f>
        <v>11316524000</v>
      </c>
    </row>
    <row r="716" spans="1:2" x14ac:dyDescent="0.3">
      <c r="A716" s="11" t="str">
        <f t="shared" si="11"/>
        <v>5</v>
      </c>
      <c r="B716" s="12">
        <f>IF(D716=$B$1,,(IF(C716=MAX($C$3:C716),,MAX($C$3:C716))))</f>
        <v>11316524000</v>
      </c>
    </row>
    <row r="717" spans="1:2" x14ac:dyDescent="0.3">
      <c r="A717" s="11" t="str">
        <f t="shared" si="11"/>
        <v>5</v>
      </c>
      <c r="B717" s="12">
        <f>IF(D717=$B$1,,(IF(C717=MAX($C$3:C717),,MAX($C$3:C717))))</f>
        <v>11316524000</v>
      </c>
    </row>
    <row r="718" spans="1:2" x14ac:dyDescent="0.3">
      <c r="A718" s="11" t="str">
        <f t="shared" si="11"/>
        <v>5</v>
      </c>
      <c r="B718" s="12">
        <f>IF(D718=$B$1,,(IF(C718=MAX($C$3:C718),,MAX($C$3:C718))))</f>
        <v>11316524000</v>
      </c>
    </row>
    <row r="719" spans="1:2" x14ac:dyDescent="0.3">
      <c r="A719" s="11" t="str">
        <f t="shared" si="11"/>
        <v>5</v>
      </c>
      <c r="B719" s="12">
        <f>IF(D719=$B$1,,(IF(C719=MAX($C$3:C719),,MAX($C$3:C719))))</f>
        <v>11316524000</v>
      </c>
    </row>
    <row r="720" spans="1:2" x14ac:dyDescent="0.3">
      <c r="A720" s="11" t="str">
        <f t="shared" si="11"/>
        <v>5</v>
      </c>
      <c r="B720" s="12">
        <f>IF(D720=$B$1,,(IF(C720=MAX($C$3:C720),,MAX($C$3:C720))))</f>
        <v>11316524000</v>
      </c>
    </row>
    <row r="721" spans="1:2" x14ac:dyDescent="0.3">
      <c r="A721" s="11" t="str">
        <f t="shared" si="11"/>
        <v>5</v>
      </c>
      <c r="B721" s="12">
        <f>IF(D721=$B$1,,(IF(C721=MAX($C$3:C721),,MAX($C$3:C721))))</f>
        <v>11316524000</v>
      </c>
    </row>
    <row r="722" spans="1:2" x14ac:dyDescent="0.3">
      <c r="A722" s="11" t="str">
        <f t="shared" si="11"/>
        <v>5</v>
      </c>
      <c r="B722" s="12">
        <f>IF(D722=$B$1,,(IF(C722=MAX($C$3:C722),,MAX($C$3:C722))))</f>
        <v>11316524000</v>
      </c>
    </row>
    <row r="723" spans="1:2" x14ac:dyDescent="0.3">
      <c r="A723" s="11" t="str">
        <f t="shared" si="11"/>
        <v>5</v>
      </c>
      <c r="B723" s="12">
        <f>IF(D723=$B$1,,(IF(C723=MAX($C$3:C723),,MAX($C$3:C723))))</f>
        <v>11316524000</v>
      </c>
    </row>
    <row r="724" spans="1:2" x14ac:dyDescent="0.3">
      <c r="A724" s="11" t="str">
        <f t="shared" si="11"/>
        <v>5</v>
      </c>
      <c r="B724" s="12">
        <f>IF(D724=$B$1,,(IF(C724=MAX($C$3:C724),,MAX($C$3:C724))))</f>
        <v>11316524000</v>
      </c>
    </row>
    <row r="725" spans="1:2" x14ac:dyDescent="0.3">
      <c r="A725" s="11" t="str">
        <f t="shared" si="11"/>
        <v>5</v>
      </c>
      <c r="B725" s="12">
        <f>IF(D725=$B$1,,(IF(C725=MAX($C$3:C725),,MAX($C$3:C725))))</f>
        <v>11316524000</v>
      </c>
    </row>
    <row r="726" spans="1:2" x14ac:dyDescent="0.3">
      <c r="A726" s="11" t="str">
        <f t="shared" si="11"/>
        <v>5</v>
      </c>
      <c r="B726" s="12">
        <f>IF(D726=$B$1,,(IF(C726=MAX($C$3:C726),,MAX($C$3:C726))))</f>
        <v>11316524000</v>
      </c>
    </row>
    <row r="727" spans="1:2" x14ac:dyDescent="0.3">
      <c r="A727" s="11" t="str">
        <f t="shared" si="11"/>
        <v>5</v>
      </c>
      <c r="B727" s="12">
        <f>IF(D727=$B$1,,(IF(C727=MAX($C$3:C727),,MAX($C$3:C727))))</f>
        <v>11316524000</v>
      </c>
    </row>
    <row r="728" spans="1:2" x14ac:dyDescent="0.3">
      <c r="A728" s="11" t="str">
        <f t="shared" si="11"/>
        <v>5</v>
      </c>
      <c r="B728" s="12">
        <f>IF(D728=$B$1,,(IF(C728=MAX($C$3:C728),,MAX($C$3:C728))))</f>
        <v>11316524000</v>
      </c>
    </row>
    <row r="729" spans="1:2" x14ac:dyDescent="0.3">
      <c r="A729" s="11" t="str">
        <f t="shared" si="11"/>
        <v>5</v>
      </c>
      <c r="B729" s="12">
        <f>IF(D729=$B$1,,(IF(C729=MAX($C$3:C729),,MAX($C$3:C729))))</f>
        <v>11316524000</v>
      </c>
    </row>
    <row r="730" spans="1:2" x14ac:dyDescent="0.3">
      <c r="A730" s="11" t="str">
        <f t="shared" si="11"/>
        <v>5</v>
      </c>
      <c r="B730" s="12">
        <f>IF(D730=$B$1,,(IF(C730=MAX($C$3:C730),,MAX($C$3:C730))))</f>
        <v>11316524000</v>
      </c>
    </row>
    <row r="731" spans="1:2" x14ac:dyDescent="0.3">
      <c r="A731" s="11" t="str">
        <f t="shared" si="11"/>
        <v>5</v>
      </c>
      <c r="B731" s="12">
        <f>IF(D731=$B$1,,(IF(C731=MAX($C$3:C731),,MAX($C$3:C731))))</f>
        <v>11316524000</v>
      </c>
    </row>
    <row r="732" spans="1:2" x14ac:dyDescent="0.3">
      <c r="A732" s="11" t="str">
        <f t="shared" si="11"/>
        <v>5</v>
      </c>
      <c r="B732" s="12">
        <f>IF(D732=$B$1,,(IF(C732=MAX($C$3:C732),,MAX($C$3:C732))))</f>
        <v>11316524000</v>
      </c>
    </row>
    <row r="733" spans="1:2" x14ac:dyDescent="0.3">
      <c r="A733" s="11" t="str">
        <f t="shared" si="11"/>
        <v>5</v>
      </c>
      <c r="B733" s="12">
        <f>IF(D733=$B$1,,(IF(C733=MAX($C$3:C733),,MAX($C$3:C733))))</f>
        <v>11316524000</v>
      </c>
    </row>
    <row r="734" spans="1:2" x14ac:dyDescent="0.3">
      <c r="A734" s="11" t="str">
        <f t="shared" si="11"/>
        <v>5</v>
      </c>
      <c r="B734" s="12">
        <f>IF(D734=$B$1,,(IF(C734=MAX($C$3:C734),,MAX($C$3:C734))))</f>
        <v>11316524000</v>
      </c>
    </row>
    <row r="735" spans="1:2" x14ac:dyDescent="0.3">
      <c r="A735" s="11" t="str">
        <f t="shared" si="11"/>
        <v>5</v>
      </c>
      <c r="B735" s="12">
        <f>IF(D735=$B$1,,(IF(C735=MAX($C$3:C735),,MAX($C$3:C735))))</f>
        <v>11316524000</v>
      </c>
    </row>
    <row r="736" spans="1:2" x14ac:dyDescent="0.3">
      <c r="A736" s="11" t="str">
        <f t="shared" si="11"/>
        <v>5</v>
      </c>
      <c r="B736" s="12">
        <f>IF(D736=$B$1,,(IF(C736=MAX($C$3:C736),,MAX($C$3:C736))))</f>
        <v>11316524000</v>
      </c>
    </row>
    <row r="737" spans="1:2" x14ac:dyDescent="0.3">
      <c r="A737" s="11" t="str">
        <f t="shared" si="11"/>
        <v>5</v>
      </c>
      <c r="B737" s="12">
        <f>IF(D737=$B$1,,(IF(C737=MAX($C$3:C737),,MAX($C$3:C737))))</f>
        <v>11316524000</v>
      </c>
    </row>
    <row r="738" spans="1:2" x14ac:dyDescent="0.3">
      <c r="A738" s="11" t="str">
        <f t="shared" si="11"/>
        <v>5</v>
      </c>
      <c r="B738" s="12">
        <f>IF(D738=$B$1,,(IF(C738=MAX($C$3:C738),,MAX($C$3:C738))))</f>
        <v>11316524000</v>
      </c>
    </row>
    <row r="739" spans="1:2" x14ac:dyDescent="0.3">
      <c r="A739" s="11" t="str">
        <f t="shared" si="11"/>
        <v>5</v>
      </c>
      <c r="B739" s="12">
        <f>IF(D739=$B$1,,(IF(C739=MAX($C$3:C739),,MAX($C$3:C739))))</f>
        <v>11316524000</v>
      </c>
    </row>
    <row r="740" spans="1:2" x14ac:dyDescent="0.3">
      <c r="A740" s="11" t="str">
        <f t="shared" si="11"/>
        <v>5</v>
      </c>
      <c r="B740" s="12">
        <f>IF(D740=$B$1,,(IF(C740=MAX($C$3:C740),,MAX($C$3:C740))))</f>
        <v>11316524000</v>
      </c>
    </row>
    <row r="741" spans="1:2" x14ac:dyDescent="0.3">
      <c r="A741" s="11" t="str">
        <f t="shared" si="11"/>
        <v>5</v>
      </c>
      <c r="B741" s="12">
        <f>IF(D741=$B$1,,(IF(C741=MAX($C$3:C741),,MAX($C$3:C741))))</f>
        <v>11316524000</v>
      </c>
    </row>
    <row r="742" spans="1:2" x14ac:dyDescent="0.3">
      <c r="A742" s="11" t="str">
        <f t="shared" si="11"/>
        <v>5</v>
      </c>
      <c r="B742" s="12">
        <f>IF(D742=$B$1,,(IF(C742=MAX($C$3:C742),,MAX($C$3:C742))))</f>
        <v>11316524000</v>
      </c>
    </row>
    <row r="743" spans="1:2" x14ac:dyDescent="0.3">
      <c r="A743" s="11" t="str">
        <f t="shared" si="11"/>
        <v>5</v>
      </c>
      <c r="B743" s="12">
        <f>IF(D743=$B$1,,(IF(C743=MAX($C$3:C743),,MAX($C$3:C743))))</f>
        <v>11316524000</v>
      </c>
    </row>
    <row r="744" spans="1:2" x14ac:dyDescent="0.3">
      <c r="A744" s="11" t="str">
        <f t="shared" si="11"/>
        <v>5</v>
      </c>
      <c r="B744" s="12">
        <f>IF(D744=$B$1,,(IF(C744=MAX($C$3:C744),,MAX($C$3:C744))))</f>
        <v>11316524000</v>
      </c>
    </row>
    <row r="745" spans="1:2" x14ac:dyDescent="0.3">
      <c r="A745" s="11" t="str">
        <f t="shared" si="11"/>
        <v>5</v>
      </c>
      <c r="B745" s="12">
        <f>IF(D745=$B$1,,(IF(C745=MAX($C$3:C745),,MAX($C$3:C745))))</f>
        <v>11316524000</v>
      </c>
    </row>
    <row r="746" spans="1:2" x14ac:dyDescent="0.3">
      <c r="A746" s="11" t="str">
        <f t="shared" si="11"/>
        <v>5</v>
      </c>
      <c r="B746" s="12">
        <f>IF(D746=$B$1,,(IF(C746=MAX($C$3:C746),,MAX($C$3:C746))))</f>
        <v>11316524000</v>
      </c>
    </row>
    <row r="747" spans="1:2" x14ac:dyDescent="0.3">
      <c r="A747" s="11" t="str">
        <f t="shared" si="11"/>
        <v>5</v>
      </c>
      <c r="B747" s="12">
        <f>IF(D747=$B$1,,(IF(C747=MAX($C$3:C747),,MAX($C$3:C747))))</f>
        <v>11316524000</v>
      </c>
    </row>
    <row r="748" spans="1:2" x14ac:dyDescent="0.3">
      <c r="A748" s="11" t="str">
        <f t="shared" si="11"/>
        <v>5</v>
      </c>
      <c r="B748" s="12">
        <f>IF(D748=$B$1,,(IF(C748=MAX($C$3:C748),,MAX($C$3:C748))))</f>
        <v>11316524000</v>
      </c>
    </row>
    <row r="749" spans="1:2" x14ac:dyDescent="0.3">
      <c r="A749" s="11" t="str">
        <f t="shared" si="11"/>
        <v>5</v>
      </c>
      <c r="B749" s="12">
        <f>IF(D749=$B$1,,(IF(C749=MAX($C$3:C749),,MAX($C$3:C749))))</f>
        <v>11316524000</v>
      </c>
    </row>
    <row r="750" spans="1:2" x14ac:dyDescent="0.3">
      <c r="A750" s="11" t="str">
        <f t="shared" si="11"/>
        <v>5</v>
      </c>
      <c r="B750" s="12">
        <f>IF(D750=$B$1,,(IF(C750=MAX($C$3:C750),,MAX($C$3:C750))))</f>
        <v>11316524000</v>
      </c>
    </row>
    <row r="751" spans="1:2" x14ac:dyDescent="0.3">
      <c r="A751" s="11" t="str">
        <f t="shared" si="11"/>
        <v>5</v>
      </c>
      <c r="B751" s="12">
        <f>IF(D751=$B$1,,(IF(C751=MAX($C$3:C751),,MAX($C$3:C751))))</f>
        <v>11316524000</v>
      </c>
    </row>
    <row r="752" spans="1:2" x14ac:dyDescent="0.3">
      <c r="A752" s="11" t="str">
        <f t="shared" si="11"/>
        <v>5</v>
      </c>
      <c r="B752" s="12">
        <f>IF(D752=$B$1,,(IF(C752=MAX($C$3:C752),,MAX($C$3:C752))))</f>
        <v>11316524000</v>
      </c>
    </row>
    <row r="753" spans="1:2" x14ac:dyDescent="0.3">
      <c r="A753" s="11" t="str">
        <f t="shared" si="11"/>
        <v>5</v>
      </c>
      <c r="B753" s="12">
        <f>IF(D753=$B$1,,(IF(C753=MAX($C$3:C753),,MAX($C$3:C753))))</f>
        <v>11316524000</v>
      </c>
    </row>
    <row r="754" spans="1:2" x14ac:dyDescent="0.3">
      <c r="A754" s="11" t="str">
        <f t="shared" si="11"/>
        <v>5</v>
      </c>
      <c r="B754" s="12">
        <f>IF(D754=$B$1,,(IF(C754=MAX($C$3:C754),,MAX($C$3:C754))))</f>
        <v>11316524000</v>
      </c>
    </row>
    <row r="755" spans="1:2" x14ac:dyDescent="0.3">
      <c r="A755" s="11" t="str">
        <f t="shared" si="11"/>
        <v>5</v>
      </c>
      <c r="B755" s="12">
        <f>IF(D755=$B$1,,(IF(C755=MAX($C$3:C755),,MAX($C$3:C755))))</f>
        <v>11316524000</v>
      </c>
    </row>
    <row r="756" spans="1:2" x14ac:dyDescent="0.3">
      <c r="A756" s="11" t="str">
        <f t="shared" si="11"/>
        <v>5</v>
      </c>
      <c r="B756" s="12">
        <f>IF(D756=$B$1,,(IF(C756=MAX($C$3:C756),,MAX($C$3:C756))))</f>
        <v>11316524000</v>
      </c>
    </row>
    <row r="757" spans="1:2" x14ac:dyDescent="0.3">
      <c r="A757" s="11" t="str">
        <f t="shared" si="11"/>
        <v>5</v>
      </c>
      <c r="B757" s="12">
        <f>IF(D757=$B$1,,(IF(C757=MAX($C$3:C757),,MAX($C$3:C757))))</f>
        <v>11316524000</v>
      </c>
    </row>
    <row r="758" spans="1:2" x14ac:dyDescent="0.3">
      <c r="A758" s="11" t="str">
        <f t="shared" si="11"/>
        <v>5</v>
      </c>
      <c r="B758" s="12">
        <f>IF(D758=$B$1,,(IF(C758=MAX($C$3:C758),,MAX($C$3:C758))))</f>
        <v>11316524000</v>
      </c>
    </row>
    <row r="759" spans="1:2" x14ac:dyDescent="0.3">
      <c r="A759" s="11" t="str">
        <f t="shared" si="11"/>
        <v>5</v>
      </c>
      <c r="B759" s="12">
        <f>IF(D759=$B$1,,(IF(C759=MAX($C$3:C759),,MAX($C$3:C759))))</f>
        <v>11316524000</v>
      </c>
    </row>
    <row r="760" spans="1:2" x14ac:dyDescent="0.3">
      <c r="A760" s="11" t="str">
        <f t="shared" si="11"/>
        <v>5</v>
      </c>
      <c r="B760" s="12">
        <f>IF(D760=$B$1,,(IF(C760=MAX($C$3:C760),,MAX($C$3:C760))))</f>
        <v>11316524000</v>
      </c>
    </row>
    <row r="761" spans="1:2" x14ac:dyDescent="0.3">
      <c r="A761" s="11" t="str">
        <f t="shared" si="11"/>
        <v>5</v>
      </c>
      <c r="B761" s="12">
        <f>IF(D761=$B$1,,(IF(C761=MAX($C$3:C761),,MAX($C$3:C761))))</f>
        <v>11316524000</v>
      </c>
    </row>
    <row r="762" spans="1:2" x14ac:dyDescent="0.3">
      <c r="A762" s="11" t="str">
        <f t="shared" si="11"/>
        <v>5</v>
      </c>
      <c r="B762" s="12">
        <f>IF(D762=$B$1,,(IF(C762=MAX($C$3:C762),,MAX($C$3:C762))))</f>
        <v>11316524000</v>
      </c>
    </row>
    <row r="763" spans="1:2" x14ac:dyDescent="0.3">
      <c r="A763" s="11" t="str">
        <f t="shared" si="11"/>
        <v>5</v>
      </c>
      <c r="B763" s="12">
        <f>IF(D763=$B$1,,(IF(C763=MAX($C$3:C763),,MAX($C$3:C763))))</f>
        <v>11316524000</v>
      </c>
    </row>
    <row r="764" spans="1:2" x14ac:dyDescent="0.3">
      <c r="A764" s="11" t="str">
        <f t="shared" si="11"/>
        <v>5</v>
      </c>
      <c r="B764" s="12">
        <f>IF(D764=$B$1,,(IF(C764=MAX($C$3:C764),,MAX($C$3:C764))))</f>
        <v>11316524000</v>
      </c>
    </row>
    <row r="765" spans="1:2" x14ac:dyDescent="0.3">
      <c r="A765" s="11" t="str">
        <f t="shared" si="11"/>
        <v>5</v>
      </c>
      <c r="B765" s="12">
        <f>IF(D765=$B$1,,(IF(C765=MAX($C$3:C765),,MAX($C$3:C765))))</f>
        <v>11316524000</v>
      </c>
    </row>
    <row r="766" spans="1:2" x14ac:dyDescent="0.3">
      <c r="A766" s="11" t="str">
        <f t="shared" si="11"/>
        <v>5</v>
      </c>
      <c r="B766" s="12">
        <f>IF(D766=$B$1,,(IF(C766=MAX($C$3:C766),,MAX($C$3:C766))))</f>
        <v>11316524000</v>
      </c>
    </row>
    <row r="767" spans="1:2" x14ac:dyDescent="0.3">
      <c r="A767" s="11" t="str">
        <f t="shared" si="11"/>
        <v>5</v>
      </c>
      <c r="B767" s="12">
        <f>IF(D767=$B$1,,(IF(C767=MAX($C$3:C767),,MAX($C$3:C767))))</f>
        <v>11316524000</v>
      </c>
    </row>
    <row r="768" spans="1:2" x14ac:dyDescent="0.3">
      <c r="A768" s="11" t="str">
        <f t="shared" si="11"/>
        <v>5</v>
      </c>
      <c r="B768" s="12">
        <f>IF(D768=$B$1,,(IF(C768=MAX($C$3:C768),,MAX($C$3:C768))))</f>
        <v>11316524000</v>
      </c>
    </row>
    <row r="769" spans="1:2" x14ac:dyDescent="0.3">
      <c r="A769" s="11" t="str">
        <f t="shared" si="11"/>
        <v>5</v>
      </c>
      <c r="B769" s="12">
        <f>IF(D769=$B$1,,(IF(C769=MAX($C$3:C769),,MAX($C$3:C769))))</f>
        <v>11316524000</v>
      </c>
    </row>
    <row r="770" spans="1:2" x14ac:dyDescent="0.3">
      <c r="A770" s="11" t="str">
        <f t="shared" si="11"/>
        <v>5</v>
      </c>
      <c r="B770" s="12">
        <f>IF(D770=$B$1,,(IF(C770=MAX($C$3:C770),,MAX($C$3:C770))))</f>
        <v>11316524000</v>
      </c>
    </row>
    <row r="771" spans="1:2" x14ac:dyDescent="0.3">
      <c r="A771" s="11" t="str">
        <f t="shared" si="11"/>
        <v>5</v>
      </c>
      <c r="B771" s="12">
        <f>IF(D771=$B$1,,(IF(C771=MAX($C$3:C771),,MAX($C$3:C771))))</f>
        <v>11316524000</v>
      </c>
    </row>
    <row r="772" spans="1:2" x14ac:dyDescent="0.3">
      <c r="A772" s="11" t="str">
        <f t="shared" si="11"/>
        <v>5</v>
      </c>
      <c r="B772" s="12">
        <f>IF(D772=$B$1,,(IF(C772=MAX($C$3:C772),,MAX($C$3:C772))))</f>
        <v>11316524000</v>
      </c>
    </row>
    <row r="773" spans="1:2" x14ac:dyDescent="0.3">
      <c r="A773" s="11" t="str">
        <f t="shared" ref="A773:A836" si="12">IF(B773=0,LEFT(RIGHT(C773,6),1),LEFT(RIGHT(B773,6),1))</f>
        <v>5</v>
      </c>
      <c r="B773" s="12">
        <f>IF(D773=$B$1,,(IF(C773=MAX($C$3:C773),,MAX($C$3:C773))))</f>
        <v>11316524000</v>
      </c>
    </row>
    <row r="774" spans="1:2" x14ac:dyDescent="0.3">
      <c r="A774" s="11" t="str">
        <f t="shared" si="12"/>
        <v>5</v>
      </c>
      <c r="B774" s="12">
        <f>IF(D774=$B$1,,(IF(C774=MAX($C$3:C774),,MAX($C$3:C774))))</f>
        <v>11316524000</v>
      </c>
    </row>
    <row r="775" spans="1:2" x14ac:dyDescent="0.3">
      <c r="A775" s="11" t="str">
        <f t="shared" si="12"/>
        <v>5</v>
      </c>
      <c r="B775" s="12">
        <f>IF(D775=$B$1,,(IF(C775=MAX($C$3:C775),,MAX($C$3:C775))))</f>
        <v>11316524000</v>
      </c>
    </row>
    <row r="776" spans="1:2" x14ac:dyDescent="0.3">
      <c r="A776" s="11" t="str">
        <f t="shared" si="12"/>
        <v>5</v>
      </c>
      <c r="B776" s="12">
        <f>IF(D776=$B$1,,(IF(C776=MAX($C$3:C776),,MAX($C$3:C776))))</f>
        <v>11316524000</v>
      </c>
    </row>
    <row r="777" spans="1:2" x14ac:dyDescent="0.3">
      <c r="A777" s="11" t="str">
        <f t="shared" si="12"/>
        <v>5</v>
      </c>
      <c r="B777" s="12">
        <f>IF(D777=$B$1,,(IF(C777=MAX($C$3:C777),,MAX($C$3:C777))))</f>
        <v>11316524000</v>
      </c>
    </row>
    <row r="778" spans="1:2" x14ac:dyDescent="0.3">
      <c r="A778" s="11" t="str">
        <f t="shared" si="12"/>
        <v>5</v>
      </c>
      <c r="B778" s="12">
        <f>IF(D778=$B$1,,(IF(C778=MAX($C$3:C778),,MAX($C$3:C778))))</f>
        <v>11316524000</v>
      </c>
    </row>
    <row r="779" spans="1:2" x14ac:dyDescent="0.3">
      <c r="A779" s="11" t="str">
        <f t="shared" si="12"/>
        <v>5</v>
      </c>
      <c r="B779" s="12">
        <f>IF(D779=$B$1,,(IF(C779=MAX($C$3:C779),,MAX($C$3:C779))))</f>
        <v>11316524000</v>
      </c>
    </row>
    <row r="780" spans="1:2" x14ac:dyDescent="0.3">
      <c r="A780" s="11" t="str">
        <f t="shared" si="12"/>
        <v>5</v>
      </c>
      <c r="B780" s="12">
        <f>IF(D780=$B$1,,(IF(C780=MAX($C$3:C780),,MAX($C$3:C780))))</f>
        <v>11316524000</v>
      </c>
    </row>
    <row r="781" spans="1:2" x14ac:dyDescent="0.3">
      <c r="A781" s="11" t="str">
        <f t="shared" si="12"/>
        <v>5</v>
      </c>
      <c r="B781" s="12">
        <f>IF(D781=$B$1,,(IF(C781=MAX($C$3:C781),,MAX($C$3:C781))))</f>
        <v>11316524000</v>
      </c>
    </row>
    <row r="782" spans="1:2" x14ac:dyDescent="0.3">
      <c r="A782" s="11" t="str">
        <f t="shared" si="12"/>
        <v>5</v>
      </c>
      <c r="B782" s="12">
        <f>IF(D782=$B$1,,(IF(C782=MAX($C$3:C782),,MAX($C$3:C782))))</f>
        <v>11316524000</v>
      </c>
    </row>
    <row r="783" spans="1:2" x14ac:dyDescent="0.3">
      <c r="A783" s="11" t="str">
        <f t="shared" si="12"/>
        <v>5</v>
      </c>
      <c r="B783" s="12">
        <f>IF(D783=$B$1,,(IF(C783=MAX($C$3:C783),,MAX($C$3:C783))))</f>
        <v>11316524000</v>
      </c>
    </row>
    <row r="784" spans="1:2" x14ac:dyDescent="0.3">
      <c r="A784" s="11" t="str">
        <f t="shared" si="12"/>
        <v>5</v>
      </c>
      <c r="B784" s="12">
        <f>IF(D784=$B$1,,(IF(C784=MAX($C$3:C784),,MAX($C$3:C784))))</f>
        <v>11316524000</v>
      </c>
    </row>
    <row r="785" spans="1:2" x14ac:dyDescent="0.3">
      <c r="A785" s="11" t="str">
        <f t="shared" si="12"/>
        <v>5</v>
      </c>
      <c r="B785" s="12">
        <f>IF(D785=$B$1,,(IF(C785=MAX($C$3:C785),,MAX($C$3:C785))))</f>
        <v>11316524000</v>
      </c>
    </row>
    <row r="786" spans="1:2" x14ac:dyDescent="0.3">
      <c r="A786" s="11" t="str">
        <f t="shared" si="12"/>
        <v>5</v>
      </c>
      <c r="B786" s="12">
        <f>IF(D786=$B$1,,(IF(C786=MAX($C$3:C786),,MAX($C$3:C786))))</f>
        <v>11316524000</v>
      </c>
    </row>
    <row r="787" spans="1:2" x14ac:dyDescent="0.3">
      <c r="A787" s="11" t="str">
        <f t="shared" si="12"/>
        <v>5</v>
      </c>
      <c r="B787" s="12">
        <f>IF(D787=$B$1,,(IF(C787=MAX($C$3:C787),,MAX($C$3:C787))))</f>
        <v>11316524000</v>
      </c>
    </row>
    <row r="788" spans="1:2" x14ac:dyDescent="0.3">
      <c r="A788" s="11" t="str">
        <f t="shared" si="12"/>
        <v>5</v>
      </c>
      <c r="B788" s="12">
        <f>IF(D788=$B$1,,(IF(C788=MAX($C$3:C788),,MAX($C$3:C788))))</f>
        <v>11316524000</v>
      </c>
    </row>
    <row r="789" spans="1:2" x14ac:dyDescent="0.3">
      <c r="A789" s="11" t="str">
        <f t="shared" si="12"/>
        <v>5</v>
      </c>
      <c r="B789" s="12">
        <f>IF(D789=$B$1,,(IF(C789=MAX($C$3:C789),,MAX($C$3:C789))))</f>
        <v>11316524000</v>
      </c>
    </row>
    <row r="790" spans="1:2" x14ac:dyDescent="0.3">
      <c r="A790" s="11" t="str">
        <f t="shared" si="12"/>
        <v>5</v>
      </c>
      <c r="B790" s="12">
        <f>IF(D790=$B$1,,(IF(C790=MAX($C$3:C790),,MAX($C$3:C790))))</f>
        <v>11316524000</v>
      </c>
    </row>
    <row r="791" spans="1:2" x14ac:dyDescent="0.3">
      <c r="A791" s="11" t="str">
        <f t="shared" si="12"/>
        <v>5</v>
      </c>
      <c r="B791" s="12">
        <f>IF(D791=$B$1,,(IF(C791=MAX($C$3:C791),,MAX($C$3:C791))))</f>
        <v>11316524000</v>
      </c>
    </row>
    <row r="792" spans="1:2" x14ac:dyDescent="0.3">
      <c r="A792" s="11" t="str">
        <f t="shared" si="12"/>
        <v>5</v>
      </c>
      <c r="B792" s="12">
        <f>IF(D792=$B$1,,(IF(C792=MAX($C$3:C792),,MAX($C$3:C792))))</f>
        <v>11316524000</v>
      </c>
    </row>
    <row r="793" spans="1:2" x14ac:dyDescent="0.3">
      <c r="A793" s="11" t="str">
        <f t="shared" si="12"/>
        <v>5</v>
      </c>
      <c r="B793" s="12">
        <f>IF(D793=$B$1,,(IF(C793=MAX($C$3:C793),,MAX($C$3:C793))))</f>
        <v>11316524000</v>
      </c>
    </row>
    <row r="794" spans="1:2" x14ac:dyDescent="0.3">
      <c r="A794" s="11" t="str">
        <f t="shared" si="12"/>
        <v>5</v>
      </c>
      <c r="B794" s="12">
        <f>IF(D794=$B$1,,(IF(C794=MAX($C$3:C794),,MAX($C$3:C794))))</f>
        <v>11316524000</v>
      </c>
    </row>
    <row r="795" spans="1:2" x14ac:dyDescent="0.3">
      <c r="A795" s="11" t="str">
        <f t="shared" si="12"/>
        <v>5</v>
      </c>
      <c r="B795" s="12">
        <f>IF(D795=$B$1,,(IF(C795=MAX($C$3:C795),,MAX($C$3:C795))))</f>
        <v>11316524000</v>
      </c>
    </row>
    <row r="796" spans="1:2" x14ac:dyDescent="0.3">
      <c r="A796" s="11" t="str">
        <f t="shared" si="12"/>
        <v>5</v>
      </c>
      <c r="B796" s="12">
        <f>IF(D796=$B$1,,(IF(C796=MAX($C$3:C796),,MAX($C$3:C796))))</f>
        <v>11316524000</v>
      </c>
    </row>
    <row r="797" spans="1:2" x14ac:dyDescent="0.3">
      <c r="A797" s="11" t="str">
        <f t="shared" si="12"/>
        <v>5</v>
      </c>
      <c r="B797" s="12">
        <f>IF(D797=$B$1,,(IF(C797=MAX($C$3:C797),,MAX($C$3:C797))))</f>
        <v>11316524000</v>
      </c>
    </row>
    <row r="798" spans="1:2" x14ac:dyDescent="0.3">
      <c r="A798" s="11" t="str">
        <f t="shared" si="12"/>
        <v>5</v>
      </c>
      <c r="B798" s="12">
        <f>IF(D798=$B$1,,(IF(C798=MAX($C$3:C798),,MAX($C$3:C798))))</f>
        <v>11316524000</v>
      </c>
    </row>
    <row r="799" spans="1:2" x14ac:dyDescent="0.3">
      <c r="A799" s="11" t="str">
        <f t="shared" si="12"/>
        <v>5</v>
      </c>
      <c r="B799" s="12">
        <f>IF(D799=$B$1,,(IF(C799=MAX($C$3:C799),,MAX($C$3:C799))))</f>
        <v>11316524000</v>
      </c>
    </row>
    <row r="800" spans="1:2" x14ac:dyDescent="0.3">
      <c r="A800" s="11" t="str">
        <f t="shared" si="12"/>
        <v>5</v>
      </c>
      <c r="B800" s="12">
        <f>IF(D800=$B$1,,(IF(C800=MAX($C$3:C800),,MAX($C$3:C800))))</f>
        <v>11316524000</v>
      </c>
    </row>
    <row r="801" spans="1:2" x14ac:dyDescent="0.3">
      <c r="A801" s="11" t="str">
        <f t="shared" si="12"/>
        <v>5</v>
      </c>
      <c r="B801" s="12">
        <f>IF(D801=$B$1,,(IF(C801=MAX($C$3:C801),,MAX($C$3:C801))))</f>
        <v>11316524000</v>
      </c>
    </row>
    <row r="802" spans="1:2" x14ac:dyDescent="0.3">
      <c r="A802" s="11" t="str">
        <f t="shared" si="12"/>
        <v>5</v>
      </c>
      <c r="B802" s="12">
        <f>IF(D802=$B$1,,(IF(C802=MAX($C$3:C802),,MAX($C$3:C802))))</f>
        <v>11316524000</v>
      </c>
    </row>
    <row r="803" spans="1:2" x14ac:dyDescent="0.3">
      <c r="A803" s="11" t="str">
        <f t="shared" si="12"/>
        <v>5</v>
      </c>
      <c r="B803" s="12">
        <f>IF(D803=$B$1,,(IF(C803=MAX($C$3:C803),,MAX($C$3:C803))))</f>
        <v>11316524000</v>
      </c>
    </row>
    <row r="804" spans="1:2" x14ac:dyDescent="0.3">
      <c r="A804" s="11" t="str">
        <f t="shared" si="12"/>
        <v>5</v>
      </c>
      <c r="B804" s="12">
        <f>IF(D804=$B$1,,(IF(C804=MAX($C$3:C804),,MAX($C$3:C804))))</f>
        <v>11316524000</v>
      </c>
    </row>
    <row r="805" spans="1:2" x14ac:dyDescent="0.3">
      <c r="A805" s="11" t="str">
        <f t="shared" si="12"/>
        <v>5</v>
      </c>
      <c r="B805" s="12">
        <f>IF(D805=$B$1,,(IF(C805=MAX($C$3:C805),,MAX($C$3:C805))))</f>
        <v>11316524000</v>
      </c>
    </row>
    <row r="806" spans="1:2" x14ac:dyDescent="0.3">
      <c r="A806" s="11" t="str">
        <f t="shared" si="12"/>
        <v>5</v>
      </c>
      <c r="B806" s="12">
        <f>IF(D806=$B$1,,(IF(C806=MAX($C$3:C806),,MAX($C$3:C806))))</f>
        <v>11316524000</v>
      </c>
    </row>
    <row r="807" spans="1:2" x14ac:dyDescent="0.3">
      <c r="A807" s="11" t="str">
        <f t="shared" si="12"/>
        <v>5</v>
      </c>
      <c r="B807" s="12">
        <f>IF(D807=$B$1,,(IF(C807=MAX($C$3:C807),,MAX($C$3:C807))))</f>
        <v>11316524000</v>
      </c>
    </row>
    <row r="808" spans="1:2" x14ac:dyDescent="0.3">
      <c r="A808" s="11" t="str">
        <f t="shared" si="12"/>
        <v>5</v>
      </c>
      <c r="B808" s="12">
        <f>IF(D808=$B$1,,(IF(C808=MAX($C$3:C808),,MAX($C$3:C808))))</f>
        <v>11316524000</v>
      </c>
    </row>
    <row r="809" spans="1:2" x14ac:dyDescent="0.3">
      <c r="A809" s="11" t="str">
        <f t="shared" si="12"/>
        <v>5</v>
      </c>
      <c r="B809" s="12">
        <f>IF(D809=$B$1,,(IF(C809=MAX($C$3:C809),,MAX($C$3:C809))))</f>
        <v>11316524000</v>
      </c>
    </row>
    <row r="810" spans="1:2" x14ac:dyDescent="0.3">
      <c r="A810" s="11" t="str">
        <f t="shared" si="12"/>
        <v>5</v>
      </c>
      <c r="B810" s="12">
        <f>IF(D810=$B$1,,(IF(C810=MAX($C$3:C810),,MAX($C$3:C810))))</f>
        <v>11316524000</v>
      </c>
    </row>
    <row r="811" spans="1:2" x14ac:dyDescent="0.3">
      <c r="A811" s="11" t="str">
        <f t="shared" si="12"/>
        <v>5</v>
      </c>
      <c r="B811" s="12">
        <f>IF(D811=$B$1,,(IF(C811=MAX($C$3:C811),,MAX($C$3:C811))))</f>
        <v>11316524000</v>
      </c>
    </row>
    <row r="812" spans="1:2" x14ac:dyDescent="0.3">
      <c r="A812" s="11" t="str">
        <f t="shared" si="12"/>
        <v>5</v>
      </c>
      <c r="B812" s="12">
        <f>IF(D812=$B$1,,(IF(C812=MAX($C$3:C812),,MAX($C$3:C812))))</f>
        <v>11316524000</v>
      </c>
    </row>
    <row r="813" spans="1:2" x14ac:dyDescent="0.3">
      <c r="A813" s="11" t="str">
        <f t="shared" si="12"/>
        <v>5</v>
      </c>
      <c r="B813" s="12">
        <f>IF(D813=$B$1,,(IF(C813=MAX($C$3:C813),,MAX($C$3:C813))))</f>
        <v>11316524000</v>
      </c>
    </row>
    <row r="814" spans="1:2" x14ac:dyDescent="0.3">
      <c r="A814" s="11" t="str">
        <f t="shared" si="12"/>
        <v>5</v>
      </c>
      <c r="B814" s="12">
        <f>IF(D814=$B$1,,(IF(C814=MAX($C$3:C814),,MAX($C$3:C814))))</f>
        <v>11316524000</v>
      </c>
    </row>
    <row r="815" spans="1:2" x14ac:dyDescent="0.3">
      <c r="A815" s="11" t="str">
        <f t="shared" si="12"/>
        <v>5</v>
      </c>
      <c r="B815" s="12">
        <f>IF(D815=$B$1,,(IF(C815=MAX($C$3:C815),,MAX($C$3:C815))))</f>
        <v>11316524000</v>
      </c>
    </row>
    <row r="816" spans="1:2" x14ac:dyDescent="0.3">
      <c r="A816" s="11" t="str">
        <f t="shared" si="12"/>
        <v>5</v>
      </c>
      <c r="B816" s="12">
        <f>IF(D816=$B$1,,(IF(C816=MAX($C$3:C816),,MAX($C$3:C816))))</f>
        <v>11316524000</v>
      </c>
    </row>
    <row r="817" spans="1:2" x14ac:dyDescent="0.3">
      <c r="A817" s="11" t="str">
        <f t="shared" si="12"/>
        <v>5</v>
      </c>
      <c r="B817" s="12">
        <f>IF(D817=$B$1,,(IF(C817=MAX($C$3:C817),,MAX($C$3:C817))))</f>
        <v>11316524000</v>
      </c>
    </row>
    <row r="818" spans="1:2" x14ac:dyDescent="0.3">
      <c r="A818" s="11" t="str">
        <f t="shared" si="12"/>
        <v>5</v>
      </c>
      <c r="B818" s="12">
        <f>IF(D818=$B$1,,(IF(C818=MAX($C$3:C818),,MAX($C$3:C818))))</f>
        <v>11316524000</v>
      </c>
    </row>
    <row r="819" spans="1:2" x14ac:dyDescent="0.3">
      <c r="A819" s="11" t="str">
        <f t="shared" si="12"/>
        <v>5</v>
      </c>
      <c r="B819" s="12">
        <f>IF(D819=$B$1,,(IF(C819=MAX($C$3:C819),,MAX($C$3:C819))))</f>
        <v>11316524000</v>
      </c>
    </row>
    <row r="820" spans="1:2" x14ac:dyDescent="0.3">
      <c r="A820" s="11" t="str">
        <f t="shared" si="12"/>
        <v>5</v>
      </c>
      <c r="B820" s="12">
        <f>IF(D820=$B$1,,(IF(C820=MAX($C$3:C820),,MAX($C$3:C820))))</f>
        <v>11316524000</v>
      </c>
    </row>
    <row r="821" spans="1:2" x14ac:dyDescent="0.3">
      <c r="A821" s="11" t="str">
        <f t="shared" si="12"/>
        <v>5</v>
      </c>
      <c r="B821" s="12">
        <f>IF(D821=$B$1,,(IF(C821=MAX($C$3:C821),,MAX($C$3:C821))))</f>
        <v>11316524000</v>
      </c>
    </row>
    <row r="822" spans="1:2" x14ac:dyDescent="0.3">
      <c r="A822" s="11" t="str">
        <f t="shared" si="12"/>
        <v>5</v>
      </c>
      <c r="B822" s="12">
        <f>IF(D822=$B$1,,(IF(C822=MAX($C$3:C822),,MAX($C$3:C822))))</f>
        <v>11316524000</v>
      </c>
    </row>
    <row r="823" spans="1:2" x14ac:dyDescent="0.3">
      <c r="A823" s="11" t="str">
        <f t="shared" si="12"/>
        <v>5</v>
      </c>
      <c r="B823" s="12">
        <f>IF(D823=$B$1,,(IF(C823=MAX($C$3:C823),,MAX($C$3:C823))))</f>
        <v>11316524000</v>
      </c>
    </row>
    <row r="824" spans="1:2" x14ac:dyDescent="0.3">
      <c r="A824" s="11" t="str">
        <f t="shared" si="12"/>
        <v>5</v>
      </c>
      <c r="B824" s="12">
        <f>IF(D824=$B$1,,(IF(C824=MAX($C$3:C824),,MAX($C$3:C824))))</f>
        <v>11316524000</v>
      </c>
    </row>
    <row r="825" spans="1:2" x14ac:dyDescent="0.3">
      <c r="A825" s="11" t="str">
        <f t="shared" si="12"/>
        <v>5</v>
      </c>
      <c r="B825" s="12">
        <f>IF(D825=$B$1,,(IF(C825=MAX($C$3:C825),,MAX($C$3:C825))))</f>
        <v>11316524000</v>
      </c>
    </row>
    <row r="826" spans="1:2" x14ac:dyDescent="0.3">
      <c r="A826" s="11" t="str">
        <f t="shared" si="12"/>
        <v>5</v>
      </c>
      <c r="B826" s="12">
        <f>IF(D826=$B$1,,(IF(C826=MAX($C$3:C826),,MAX($C$3:C826))))</f>
        <v>11316524000</v>
      </c>
    </row>
    <row r="827" spans="1:2" x14ac:dyDescent="0.3">
      <c r="A827" s="11" t="str">
        <f t="shared" si="12"/>
        <v>5</v>
      </c>
      <c r="B827" s="12">
        <f>IF(D827=$B$1,,(IF(C827=MAX($C$3:C827),,MAX($C$3:C827))))</f>
        <v>11316524000</v>
      </c>
    </row>
    <row r="828" spans="1:2" x14ac:dyDescent="0.3">
      <c r="A828" s="11" t="str">
        <f t="shared" si="12"/>
        <v>5</v>
      </c>
      <c r="B828" s="12">
        <f>IF(D828=$B$1,,(IF(C828=MAX($C$3:C828),,MAX($C$3:C828))))</f>
        <v>11316524000</v>
      </c>
    </row>
    <row r="829" spans="1:2" x14ac:dyDescent="0.3">
      <c r="A829" s="11" t="str">
        <f t="shared" si="12"/>
        <v>5</v>
      </c>
      <c r="B829" s="12">
        <f>IF(D829=$B$1,,(IF(C829=MAX($C$3:C829),,MAX($C$3:C829))))</f>
        <v>11316524000</v>
      </c>
    </row>
    <row r="830" spans="1:2" x14ac:dyDescent="0.3">
      <c r="A830" s="11" t="str">
        <f t="shared" si="12"/>
        <v>5</v>
      </c>
      <c r="B830" s="12">
        <f>IF(D830=$B$1,,(IF(C830=MAX($C$3:C830),,MAX($C$3:C830))))</f>
        <v>11316524000</v>
      </c>
    </row>
    <row r="831" spans="1:2" x14ac:dyDescent="0.3">
      <c r="A831" s="11" t="str">
        <f t="shared" si="12"/>
        <v>5</v>
      </c>
      <c r="B831" s="12">
        <f>IF(D831=$B$1,,(IF(C831=MAX($C$3:C831),,MAX($C$3:C831))))</f>
        <v>11316524000</v>
      </c>
    </row>
    <row r="832" spans="1:2" x14ac:dyDescent="0.3">
      <c r="A832" s="11" t="str">
        <f t="shared" si="12"/>
        <v>5</v>
      </c>
      <c r="B832" s="12">
        <f>IF(D832=$B$1,,(IF(C832=MAX($C$3:C832),,MAX($C$3:C832))))</f>
        <v>11316524000</v>
      </c>
    </row>
    <row r="833" spans="1:2" x14ac:dyDescent="0.3">
      <c r="A833" s="11" t="str">
        <f t="shared" si="12"/>
        <v>5</v>
      </c>
      <c r="B833" s="12">
        <f>IF(D833=$B$1,,(IF(C833=MAX($C$3:C833),,MAX($C$3:C833))))</f>
        <v>11316524000</v>
      </c>
    </row>
    <row r="834" spans="1:2" x14ac:dyDescent="0.3">
      <c r="A834" s="11" t="str">
        <f t="shared" si="12"/>
        <v>5</v>
      </c>
      <c r="B834" s="12">
        <f>IF(D834=$B$1,,(IF(C834=MAX($C$3:C834),,MAX($C$3:C834))))</f>
        <v>11316524000</v>
      </c>
    </row>
    <row r="835" spans="1:2" x14ac:dyDescent="0.3">
      <c r="A835" s="11" t="str">
        <f t="shared" si="12"/>
        <v>5</v>
      </c>
      <c r="B835" s="12">
        <f>IF(D835=$B$1,,(IF(C835=MAX($C$3:C835),,MAX($C$3:C835))))</f>
        <v>11316524000</v>
      </c>
    </row>
    <row r="836" spans="1:2" x14ac:dyDescent="0.3">
      <c r="A836" s="11" t="str">
        <f t="shared" si="12"/>
        <v>5</v>
      </c>
      <c r="B836" s="12">
        <f>IF(D836=$B$1,,(IF(C836=MAX($C$3:C836),,MAX($C$3:C836))))</f>
        <v>11316524000</v>
      </c>
    </row>
    <row r="837" spans="1:2" x14ac:dyDescent="0.3">
      <c r="A837" s="11" t="str">
        <f t="shared" ref="A837:A900" si="13">IF(B837=0,LEFT(RIGHT(C837,6),1),LEFT(RIGHT(B837,6),1))</f>
        <v>5</v>
      </c>
      <c r="B837" s="12">
        <f>IF(D837=$B$1,,(IF(C837=MAX($C$3:C837),,MAX($C$3:C837))))</f>
        <v>11316524000</v>
      </c>
    </row>
    <row r="838" spans="1:2" x14ac:dyDescent="0.3">
      <c r="A838" s="11" t="str">
        <f t="shared" si="13"/>
        <v>5</v>
      </c>
      <c r="B838" s="12">
        <f>IF(D838=$B$1,,(IF(C838=MAX($C$3:C838),,MAX($C$3:C838))))</f>
        <v>11316524000</v>
      </c>
    </row>
    <row r="839" spans="1:2" x14ac:dyDescent="0.3">
      <c r="A839" s="11" t="str">
        <f t="shared" si="13"/>
        <v>5</v>
      </c>
      <c r="B839" s="12">
        <f>IF(D839=$B$1,,(IF(C839=MAX($C$3:C839),,MAX($C$3:C839))))</f>
        <v>11316524000</v>
      </c>
    </row>
    <row r="840" spans="1:2" x14ac:dyDescent="0.3">
      <c r="A840" s="11" t="str">
        <f t="shared" si="13"/>
        <v>5</v>
      </c>
      <c r="B840" s="12">
        <f>IF(D840=$B$1,,(IF(C840=MAX($C$3:C840),,MAX($C$3:C840))))</f>
        <v>11316524000</v>
      </c>
    </row>
    <row r="841" spans="1:2" x14ac:dyDescent="0.3">
      <c r="A841" s="11" t="str">
        <f t="shared" si="13"/>
        <v>5</v>
      </c>
      <c r="B841" s="12">
        <f>IF(D841=$B$1,,(IF(C841=MAX($C$3:C841),,MAX($C$3:C841))))</f>
        <v>11316524000</v>
      </c>
    </row>
    <row r="842" spans="1:2" x14ac:dyDescent="0.3">
      <c r="A842" s="11" t="str">
        <f t="shared" si="13"/>
        <v>5</v>
      </c>
      <c r="B842" s="12">
        <f>IF(D842=$B$1,,(IF(C842=MAX($C$3:C842),,MAX($C$3:C842))))</f>
        <v>11316524000</v>
      </c>
    </row>
    <row r="843" spans="1:2" x14ac:dyDescent="0.3">
      <c r="A843" s="11" t="str">
        <f t="shared" si="13"/>
        <v>5</v>
      </c>
      <c r="B843" s="12">
        <f>IF(D843=$B$1,,(IF(C843=MAX($C$3:C843),,MAX($C$3:C843))))</f>
        <v>11316524000</v>
      </c>
    </row>
    <row r="844" spans="1:2" x14ac:dyDescent="0.3">
      <c r="A844" s="11" t="str">
        <f t="shared" si="13"/>
        <v>5</v>
      </c>
      <c r="B844" s="12">
        <f>IF(D844=$B$1,,(IF(C844=MAX($C$3:C844),,MAX($C$3:C844))))</f>
        <v>11316524000</v>
      </c>
    </row>
    <row r="845" spans="1:2" x14ac:dyDescent="0.3">
      <c r="A845" s="11" t="str">
        <f t="shared" si="13"/>
        <v>5</v>
      </c>
      <c r="B845" s="12">
        <f>IF(D845=$B$1,,(IF(C845=MAX($C$3:C845),,MAX($C$3:C845))))</f>
        <v>11316524000</v>
      </c>
    </row>
    <row r="846" spans="1:2" x14ac:dyDescent="0.3">
      <c r="A846" s="11" t="str">
        <f t="shared" si="13"/>
        <v>5</v>
      </c>
      <c r="B846" s="12">
        <f>IF(D846=$B$1,,(IF(C846=MAX($C$3:C846),,MAX($C$3:C846))))</f>
        <v>11316524000</v>
      </c>
    </row>
    <row r="847" spans="1:2" x14ac:dyDescent="0.3">
      <c r="A847" s="11" t="str">
        <f t="shared" si="13"/>
        <v>5</v>
      </c>
      <c r="B847" s="12">
        <f>IF(D847=$B$1,,(IF(C847=MAX($C$3:C847),,MAX($C$3:C847))))</f>
        <v>11316524000</v>
      </c>
    </row>
    <row r="848" spans="1:2" x14ac:dyDescent="0.3">
      <c r="A848" s="11" t="str">
        <f t="shared" si="13"/>
        <v>5</v>
      </c>
      <c r="B848" s="12">
        <f>IF(D848=$B$1,,(IF(C848=MAX($C$3:C848),,MAX($C$3:C848))))</f>
        <v>11316524000</v>
      </c>
    </row>
    <row r="849" spans="1:2" x14ac:dyDescent="0.3">
      <c r="A849" s="11" t="str">
        <f t="shared" si="13"/>
        <v>5</v>
      </c>
      <c r="B849" s="12">
        <f>IF(D849=$B$1,,(IF(C849=MAX($C$3:C849),,MAX($C$3:C849))))</f>
        <v>11316524000</v>
      </c>
    </row>
    <row r="850" spans="1:2" x14ac:dyDescent="0.3">
      <c r="A850" s="11" t="str">
        <f t="shared" si="13"/>
        <v>5</v>
      </c>
      <c r="B850" s="12">
        <f>IF(D850=$B$1,,(IF(C850=MAX($C$3:C850),,MAX($C$3:C850))))</f>
        <v>11316524000</v>
      </c>
    </row>
    <row r="851" spans="1:2" x14ac:dyDescent="0.3">
      <c r="A851" s="11" t="str">
        <f t="shared" si="13"/>
        <v>5</v>
      </c>
      <c r="B851" s="12">
        <f>IF(D851=$B$1,,(IF(C851=MAX($C$3:C851),,MAX($C$3:C851))))</f>
        <v>11316524000</v>
      </c>
    </row>
    <row r="852" spans="1:2" x14ac:dyDescent="0.3">
      <c r="A852" s="11" t="str">
        <f t="shared" si="13"/>
        <v>5</v>
      </c>
      <c r="B852" s="12">
        <f>IF(D852=$B$1,,(IF(C852=MAX($C$3:C852),,MAX($C$3:C852))))</f>
        <v>11316524000</v>
      </c>
    </row>
    <row r="853" spans="1:2" x14ac:dyDescent="0.3">
      <c r="A853" s="11" t="str">
        <f t="shared" si="13"/>
        <v>5</v>
      </c>
      <c r="B853" s="12">
        <f>IF(D853=$B$1,,(IF(C853=MAX($C$3:C853),,MAX($C$3:C853))))</f>
        <v>11316524000</v>
      </c>
    </row>
    <row r="854" spans="1:2" x14ac:dyDescent="0.3">
      <c r="A854" s="11" t="str">
        <f t="shared" si="13"/>
        <v>5</v>
      </c>
      <c r="B854" s="12">
        <f>IF(D854=$B$1,,(IF(C854=MAX($C$3:C854),,MAX($C$3:C854))))</f>
        <v>11316524000</v>
      </c>
    </row>
    <row r="855" spans="1:2" x14ac:dyDescent="0.3">
      <c r="A855" s="11" t="str">
        <f t="shared" si="13"/>
        <v>5</v>
      </c>
      <c r="B855" s="12">
        <f>IF(D855=$B$1,,(IF(C855=MAX($C$3:C855),,MAX($C$3:C855))))</f>
        <v>11316524000</v>
      </c>
    </row>
    <row r="856" spans="1:2" x14ac:dyDescent="0.3">
      <c r="A856" s="11" t="str">
        <f t="shared" si="13"/>
        <v>5</v>
      </c>
      <c r="B856" s="12">
        <f>IF(D856=$B$1,,(IF(C856=MAX($C$3:C856),,MAX($C$3:C856))))</f>
        <v>11316524000</v>
      </c>
    </row>
    <row r="857" spans="1:2" x14ac:dyDescent="0.3">
      <c r="A857" s="11" t="str">
        <f t="shared" si="13"/>
        <v>5</v>
      </c>
      <c r="B857" s="12">
        <f>IF(D857=$B$1,,(IF(C857=MAX($C$3:C857),,MAX($C$3:C857))))</f>
        <v>11316524000</v>
      </c>
    </row>
    <row r="858" spans="1:2" x14ac:dyDescent="0.3">
      <c r="A858" s="11" t="str">
        <f t="shared" si="13"/>
        <v>5</v>
      </c>
      <c r="B858" s="12">
        <f>IF(D858=$B$1,,(IF(C858=MAX($C$3:C858),,MAX($C$3:C858))))</f>
        <v>11316524000</v>
      </c>
    </row>
    <row r="859" spans="1:2" x14ac:dyDescent="0.3">
      <c r="A859" s="11" t="str">
        <f t="shared" si="13"/>
        <v>5</v>
      </c>
      <c r="B859" s="12">
        <f>IF(D859=$B$1,,(IF(C859=MAX($C$3:C859),,MAX($C$3:C859))))</f>
        <v>11316524000</v>
      </c>
    </row>
    <row r="860" spans="1:2" x14ac:dyDescent="0.3">
      <c r="A860" s="11" t="str">
        <f t="shared" si="13"/>
        <v>5</v>
      </c>
      <c r="B860" s="12">
        <f>IF(D860=$B$1,,(IF(C860=MAX($C$3:C860),,MAX($C$3:C860))))</f>
        <v>11316524000</v>
      </c>
    </row>
    <row r="861" spans="1:2" x14ac:dyDescent="0.3">
      <c r="A861" s="11" t="str">
        <f t="shared" si="13"/>
        <v>5</v>
      </c>
      <c r="B861" s="12">
        <f>IF(D861=$B$1,,(IF(C861=MAX($C$3:C861),,MAX($C$3:C861))))</f>
        <v>11316524000</v>
      </c>
    </row>
    <row r="862" spans="1:2" x14ac:dyDescent="0.3">
      <c r="A862" s="11" t="str">
        <f t="shared" si="13"/>
        <v>5</v>
      </c>
      <c r="B862" s="12">
        <f>IF(D862=$B$1,,(IF(C862=MAX($C$3:C862),,MAX($C$3:C862))))</f>
        <v>11316524000</v>
      </c>
    </row>
    <row r="863" spans="1:2" x14ac:dyDescent="0.3">
      <c r="A863" s="11" t="str">
        <f t="shared" si="13"/>
        <v>5</v>
      </c>
      <c r="B863" s="12">
        <f>IF(D863=$B$1,,(IF(C863=MAX($C$3:C863),,MAX($C$3:C863))))</f>
        <v>11316524000</v>
      </c>
    </row>
    <row r="864" spans="1:2" x14ac:dyDescent="0.3">
      <c r="A864" s="11" t="str">
        <f t="shared" si="13"/>
        <v>5</v>
      </c>
      <c r="B864" s="12">
        <f>IF(D864=$B$1,,(IF(C864=MAX($C$3:C864),,MAX($C$3:C864))))</f>
        <v>11316524000</v>
      </c>
    </row>
    <row r="865" spans="1:2" x14ac:dyDescent="0.3">
      <c r="A865" s="11" t="str">
        <f t="shared" si="13"/>
        <v>5</v>
      </c>
      <c r="B865" s="12">
        <f>IF(D865=$B$1,,(IF(C865=MAX($C$3:C865),,MAX($C$3:C865))))</f>
        <v>11316524000</v>
      </c>
    </row>
    <row r="866" spans="1:2" x14ac:dyDescent="0.3">
      <c r="A866" s="11" t="str">
        <f t="shared" si="13"/>
        <v>5</v>
      </c>
      <c r="B866" s="12">
        <f>IF(D866=$B$1,,(IF(C866=MAX($C$3:C866),,MAX($C$3:C866))))</f>
        <v>11316524000</v>
      </c>
    </row>
    <row r="867" spans="1:2" x14ac:dyDescent="0.3">
      <c r="A867" s="11" t="str">
        <f t="shared" si="13"/>
        <v>5</v>
      </c>
      <c r="B867" s="12">
        <f>IF(D867=$B$1,,(IF(C867=MAX($C$3:C867),,MAX($C$3:C867))))</f>
        <v>11316524000</v>
      </c>
    </row>
    <row r="868" spans="1:2" x14ac:dyDescent="0.3">
      <c r="A868" s="11" t="str">
        <f t="shared" si="13"/>
        <v>5</v>
      </c>
      <c r="B868" s="12">
        <f>IF(D868=$B$1,,(IF(C868=MAX($C$3:C868),,MAX($C$3:C868))))</f>
        <v>11316524000</v>
      </c>
    </row>
    <row r="869" spans="1:2" x14ac:dyDescent="0.3">
      <c r="A869" s="11" t="str">
        <f t="shared" si="13"/>
        <v>5</v>
      </c>
      <c r="B869" s="12">
        <f>IF(D869=$B$1,,(IF(C869=MAX($C$3:C869),,MAX($C$3:C869))))</f>
        <v>11316524000</v>
      </c>
    </row>
    <row r="870" spans="1:2" x14ac:dyDescent="0.3">
      <c r="A870" s="11" t="str">
        <f t="shared" si="13"/>
        <v>5</v>
      </c>
      <c r="B870" s="12">
        <f>IF(D870=$B$1,,(IF(C870=MAX($C$3:C870),,MAX($C$3:C870))))</f>
        <v>11316524000</v>
      </c>
    </row>
    <row r="871" spans="1:2" x14ac:dyDescent="0.3">
      <c r="A871" s="11" t="str">
        <f t="shared" si="13"/>
        <v>5</v>
      </c>
      <c r="B871" s="12">
        <f>IF(D871=$B$1,,(IF(C871=MAX($C$3:C871),,MAX($C$3:C871))))</f>
        <v>11316524000</v>
      </c>
    </row>
    <row r="872" spans="1:2" x14ac:dyDescent="0.3">
      <c r="A872" s="11" t="str">
        <f t="shared" si="13"/>
        <v>5</v>
      </c>
      <c r="B872" s="12">
        <f>IF(D872=$B$1,,(IF(C872=MAX($C$3:C872),,MAX($C$3:C872))))</f>
        <v>11316524000</v>
      </c>
    </row>
    <row r="873" spans="1:2" x14ac:dyDescent="0.3">
      <c r="A873" s="11" t="str">
        <f t="shared" si="13"/>
        <v>5</v>
      </c>
      <c r="B873" s="12">
        <f>IF(D873=$B$1,,(IF(C873=MAX($C$3:C873),,MAX($C$3:C873))))</f>
        <v>11316524000</v>
      </c>
    </row>
    <row r="874" spans="1:2" x14ac:dyDescent="0.3">
      <c r="A874" s="11" t="str">
        <f t="shared" si="13"/>
        <v>5</v>
      </c>
      <c r="B874" s="12">
        <f>IF(D874=$B$1,,(IF(C874=MAX($C$3:C874),,MAX($C$3:C874))))</f>
        <v>11316524000</v>
      </c>
    </row>
    <row r="875" spans="1:2" x14ac:dyDescent="0.3">
      <c r="A875" s="11" t="str">
        <f t="shared" si="13"/>
        <v>5</v>
      </c>
      <c r="B875" s="12">
        <f>IF(D875=$B$1,,(IF(C875=MAX($C$3:C875),,MAX($C$3:C875))))</f>
        <v>11316524000</v>
      </c>
    </row>
    <row r="876" spans="1:2" x14ac:dyDescent="0.3">
      <c r="A876" s="11" t="str">
        <f t="shared" si="13"/>
        <v>5</v>
      </c>
      <c r="B876" s="12">
        <f>IF(D876=$B$1,,(IF(C876=MAX($C$3:C876),,MAX($C$3:C876))))</f>
        <v>11316524000</v>
      </c>
    </row>
    <row r="877" spans="1:2" x14ac:dyDescent="0.3">
      <c r="A877" s="11" t="str">
        <f t="shared" si="13"/>
        <v>5</v>
      </c>
      <c r="B877" s="12">
        <f>IF(D877=$B$1,,(IF(C877=MAX($C$3:C877),,MAX($C$3:C877))))</f>
        <v>11316524000</v>
      </c>
    </row>
    <row r="878" spans="1:2" x14ac:dyDescent="0.3">
      <c r="A878" s="11" t="str">
        <f t="shared" si="13"/>
        <v>5</v>
      </c>
      <c r="B878" s="12">
        <f>IF(D878=$B$1,,(IF(C878=MAX($C$3:C878),,MAX($C$3:C878))))</f>
        <v>11316524000</v>
      </c>
    </row>
    <row r="879" spans="1:2" x14ac:dyDescent="0.3">
      <c r="A879" s="11" t="str">
        <f t="shared" si="13"/>
        <v>5</v>
      </c>
      <c r="B879" s="12">
        <f>IF(D879=$B$1,,(IF(C879=MAX($C$3:C879),,MAX($C$3:C879))))</f>
        <v>11316524000</v>
      </c>
    </row>
    <row r="880" spans="1:2" x14ac:dyDescent="0.3">
      <c r="A880" s="11" t="str">
        <f t="shared" si="13"/>
        <v>5</v>
      </c>
      <c r="B880" s="12">
        <f>IF(D880=$B$1,,(IF(C880=MAX($C$3:C880),,MAX($C$3:C880))))</f>
        <v>11316524000</v>
      </c>
    </row>
    <row r="881" spans="1:2" x14ac:dyDescent="0.3">
      <c r="A881" s="11" t="str">
        <f t="shared" si="13"/>
        <v>5</v>
      </c>
      <c r="B881" s="12">
        <f>IF(D881=$B$1,,(IF(C881=MAX($C$3:C881),,MAX($C$3:C881))))</f>
        <v>11316524000</v>
      </c>
    </row>
    <row r="882" spans="1:2" x14ac:dyDescent="0.3">
      <c r="A882" s="11" t="str">
        <f t="shared" si="13"/>
        <v>5</v>
      </c>
      <c r="B882" s="12">
        <f>IF(D882=$B$1,,(IF(C882=MAX($C$3:C882),,MAX($C$3:C882))))</f>
        <v>11316524000</v>
      </c>
    </row>
    <row r="883" spans="1:2" x14ac:dyDescent="0.3">
      <c r="A883" s="11" t="str">
        <f t="shared" si="13"/>
        <v>5</v>
      </c>
      <c r="B883" s="12">
        <f>IF(D883=$B$1,,(IF(C883=MAX($C$3:C883),,MAX($C$3:C883))))</f>
        <v>11316524000</v>
      </c>
    </row>
    <row r="884" spans="1:2" x14ac:dyDescent="0.3">
      <c r="A884" s="11" t="str">
        <f t="shared" si="13"/>
        <v>5</v>
      </c>
      <c r="B884" s="12">
        <f>IF(D884=$B$1,,(IF(C884=MAX($C$3:C884),,MAX($C$3:C884))))</f>
        <v>11316524000</v>
      </c>
    </row>
    <row r="885" spans="1:2" x14ac:dyDescent="0.3">
      <c r="A885" s="11" t="str">
        <f t="shared" si="13"/>
        <v>5</v>
      </c>
      <c r="B885" s="12">
        <f>IF(D885=$B$1,,(IF(C885=MAX($C$3:C885),,MAX($C$3:C885))))</f>
        <v>11316524000</v>
      </c>
    </row>
    <row r="886" spans="1:2" x14ac:dyDescent="0.3">
      <c r="A886" s="11" t="str">
        <f t="shared" si="13"/>
        <v>5</v>
      </c>
      <c r="B886" s="12">
        <f>IF(D886=$B$1,,(IF(C886=MAX($C$3:C886),,MAX($C$3:C886))))</f>
        <v>11316524000</v>
      </c>
    </row>
    <row r="887" spans="1:2" x14ac:dyDescent="0.3">
      <c r="A887" s="11" t="str">
        <f t="shared" si="13"/>
        <v>5</v>
      </c>
      <c r="B887" s="12">
        <f>IF(D887=$B$1,,(IF(C887=MAX($C$3:C887),,MAX($C$3:C887))))</f>
        <v>11316524000</v>
      </c>
    </row>
    <row r="888" spans="1:2" x14ac:dyDescent="0.3">
      <c r="A888" s="11" t="str">
        <f t="shared" si="13"/>
        <v>5</v>
      </c>
      <c r="B888" s="12">
        <f>IF(D888=$B$1,,(IF(C888=MAX($C$3:C888),,MAX($C$3:C888))))</f>
        <v>11316524000</v>
      </c>
    </row>
    <row r="889" spans="1:2" x14ac:dyDescent="0.3">
      <c r="A889" s="11" t="str">
        <f t="shared" si="13"/>
        <v>5</v>
      </c>
      <c r="B889" s="12">
        <f>IF(D889=$B$1,,(IF(C889=MAX($C$3:C889),,MAX($C$3:C889))))</f>
        <v>11316524000</v>
      </c>
    </row>
    <row r="890" spans="1:2" x14ac:dyDescent="0.3">
      <c r="A890" s="11" t="str">
        <f t="shared" si="13"/>
        <v>5</v>
      </c>
      <c r="B890" s="12">
        <f>IF(D890=$B$1,,(IF(C890=MAX($C$3:C890),,MAX($C$3:C890))))</f>
        <v>11316524000</v>
      </c>
    </row>
    <row r="891" spans="1:2" x14ac:dyDescent="0.3">
      <c r="A891" s="11" t="str">
        <f t="shared" si="13"/>
        <v>5</v>
      </c>
      <c r="B891" s="12">
        <f>IF(D891=$B$1,,(IF(C891=MAX($C$3:C891),,MAX($C$3:C891))))</f>
        <v>11316524000</v>
      </c>
    </row>
    <row r="892" spans="1:2" x14ac:dyDescent="0.3">
      <c r="A892" s="11" t="str">
        <f t="shared" si="13"/>
        <v>5</v>
      </c>
      <c r="B892" s="12">
        <f>IF(D892=$B$1,,(IF(C892=MAX($C$3:C892),,MAX($C$3:C892))))</f>
        <v>11316524000</v>
      </c>
    </row>
    <row r="893" spans="1:2" x14ac:dyDescent="0.3">
      <c r="A893" s="11" t="str">
        <f t="shared" si="13"/>
        <v>5</v>
      </c>
      <c r="B893" s="12">
        <f>IF(D893=$B$1,,(IF(C893=MAX($C$3:C893),,MAX($C$3:C893))))</f>
        <v>11316524000</v>
      </c>
    </row>
    <row r="894" spans="1:2" x14ac:dyDescent="0.3">
      <c r="A894" s="11" t="str">
        <f t="shared" si="13"/>
        <v>5</v>
      </c>
      <c r="B894" s="12">
        <f>IF(D894=$B$1,,(IF(C894=MAX($C$3:C894),,MAX($C$3:C894))))</f>
        <v>11316524000</v>
      </c>
    </row>
    <row r="895" spans="1:2" x14ac:dyDescent="0.3">
      <c r="A895" s="11" t="str">
        <f t="shared" si="13"/>
        <v>5</v>
      </c>
      <c r="B895" s="12">
        <f>IF(D895=$B$1,,(IF(C895=MAX($C$3:C895),,MAX($C$3:C895))))</f>
        <v>11316524000</v>
      </c>
    </row>
    <row r="896" spans="1:2" x14ac:dyDescent="0.3">
      <c r="A896" s="11" t="str">
        <f t="shared" si="13"/>
        <v>5</v>
      </c>
      <c r="B896" s="12">
        <f>IF(D896=$B$1,,(IF(C896=MAX($C$3:C896),,MAX($C$3:C896))))</f>
        <v>11316524000</v>
      </c>
    </row>
    <row r="897" spans="1:2" x14ac:dyDescent="0.3">
      <c r="A897" s="11" t="str">
        <f t="shared" si="13"/>
        <v>5</v>
      </c>
      <c r="B897" s="12">
        <f>IF(D897=$B$1,,(IF(C897=MAX($C$3:C897),,MAX($C$3:C897))))</f>
        <v>11316524000</v>
      </c>
    </row>
    <row r="898" spans="1:2" x14ac:dyDescent="0.3">
      <c r="A898" s="11" t="str">
        <f t="shared" si="13"/>
        <v>5</v>
      </c>
      <c r="B898" s="12">
        <f>IF(D898=$B$1,,(IF(C898=MAX($C$3:C898),,MAX($C$3:C898))))</f>
        <v>11316524000</v>
      </c>
    </row>
    <row r="899" spans="1:2" x14ac:dyDescent="0.3">
      <c r="A899" s="11" t="str">
        <f t="shared" si="13"/>
        <v>5</v>
      </c>
      <c r="B899" s="12">
        <f>IF(D899=$B$1,,(IF(C899=MAX($C$3:C899),,MAX($C$3:C899))))</f>
        <v>11316524000</v>
      </c>
    </row>
    <row r="900" spans="1:2" x14ac:dyDescent="0.3">
      <c r="A900" s="11" t="str">
        <f t="shared" si="13"/>
        <v>5</v>
      </c>
      <c r="B900" s="12">
        <f>IF(D900=$B$1,,(IF(C900=MAX($C$3:C900),,MAX($C$3:C900))))</f>
        <v>11316524000</v>
      </c>
    </row>
    <row r="901" spans="1:2" x14ac:dyDescent="0.3">
      <c r="A901" s="11" t="str">
        <f t="shared" ref="A901:A964" si="14">IF(B901=0,LEFT(RIGHT(C901,6),1),LEFT(RIGHT(B901,6),1))</f>
        <v>5</v>
      </c>
      <c r="B901" s="12">
        <f>IF(D901=$B$1,,(IF(C901=MAX($C$3:C901),,MAX($C$3:C901))))</f>
        <v>11316524000</v>
      </c>
    </row>
    <row r="902" spans="1:2" x14ac:dyDescent="0.3">
      <c r="A902" s="11" t="str">
        <f t="shared" si="14"/>
        <v>5</v>
      </c>
      <c r="B902" s="12">
        <f>IF(D902=$B$1,,(IF(C902=MAX($C$3:C902),,MAX($C$3:C902))))</f>
        <v>11316524000</v>
      </c>
    </row>
    <row r="903" spans="1:2" x14ac:dyDescent="0.3">
      <c r="A903" s="11" t="str">
        <f t="shared" si="14"/>
        <v>5</v>
      </c>
      <c r="B903" s="12">
        <f>IF(D903=$B$1,,(IF(C903=MAX($C$3:C903),,MAX($C$3:C903))))</f>
        <v>11316524000</v>
      </c>
    </row>
    <row r="904" spans="1:2" x14ac:dyDescent="0.3">
      <c r="A904" s="11" t="str">
        <f t="shared" si="14"/>
        <v>5</v>
      </c>
      <c r="B904" s="12">
        <f>IF(D904=$B$1,,(IF(C904=MAX($C$3:C904),,MAX($C$3:C904))))</f>
        <v>11316524000</v>
      </c>
    </row>
    <row r="905" spans="1:2" x14ac:dyDescent="0.3">
      <c r="A905" s="11" t="str">
        <f t="shared" si="14"/>
        <v>5</v>
      </c>
      <c r="B905" s="12">
        <f>IF(D905=$B$1,,(IF(C905=MAX($C$3:C905),,MAX($C$3:C905))))</f>
        <v>11316524000</v>
      </c>
    </row>
    <row r="906" spans="1:2" x14ac:dyDescent="0.3">
      <c r="A906" s="11" t="str">
        <f t="shared" si="14"/>
        <v>5</v>
      </c>
      <c r="B906" s="12">
        <f>IF(D906=$B$1,,(IF(C906=MAX($C$3:C906),,MAX($C$3:C906))))</f>
        <v>11316524000</v>
      </c>
    </row>
    <row r="907" spans="1:2" x14ac:dyDescent="0.3">
      <c r="A907" s="11" t="str">
        <f t="shared" si="14"/>
        <v>5</v>
      </c>
      <c r="B907" s="12">
        <f>IF(D907=$B$1,,(IF(C907=MAX($C$3:C907),,MAX($C$3:C907))))</f>
        <v>11316524000</v>
      </c>
    </row>
    <row r="908" spans="1:2" x14ac:dyDescent="0.3">
      <c r="A908" s="11" t="str">
        <f t="shared" si="14"/>
        <v>5</v>
      </c>
      <c r="B908" s="12">
        <f>IF(D908=$B$1,,(IF(C908=MAX($C$3:C908),,MAX($C$3:C908))))</f>
        <v>11316524000</v>
      </c>
    </row>
    <row r="909" spans="1:2" x14ac:dyDescent="0.3">
      <c r="A909" s="11" t="str">
        <f t="shared" si="14"/>
        <v>5</v>
      </c>
      <c r="B909" s="12">
        <f>IF(D909=$B$1,,(IF(C909=MAX($C$3:C909),,MAX($C$3:C909))))</f>
        <v>11316524000</v>
      </c>
    </row>
    <row r="910" spans="1:2" x14ac:dyDescent="0.3">
      <c r="A910" s="11" t="str">
        <f t="shared" si="14"/>
        <v>5</v>
      </c>
      <c r="B910" s="12">
        <f>IF(D910=$B$1,,(IF(C910=MAX($C$3:C910),,MAX($C$3:C910))))</f>
        <v>11316524000</v>
      </c>
    </row>
    <row r="911" spans="1:2" x14ac:dyDescent="0.3">
      <c r="A911" s="11" t="str">
        <f t="shared" si="14"/>
        <v>5</v>
      </c>
      <c r="B911" s="12">
        <f>IF(D911=$B$1,,(IF(C911=MAX($C$3:C911),,MAX($C$3:C911))))</f>
        <v>11316524000</v>
      </c>
    </row>
    <row r="912" spans="1:2" x14ac:dyDescent="0.3">
      <c r="A912" s="11" t="str">
        <f t="shared" si="14"/>
        <v>5</v>
      </c>
      <c r="B912" s="12">
        <f>IF(D912=$B$1,,(IF(C912=MAX($C$3:C912),,MAX($C$3:C912))))</f>
        <v>11316524000</v>
      </c>
    </row>
    <row r="913" spans="1:2" x14ac:dyDescent="0.3">
      <c r="A913" s="11" t="str">
        <f t="shared" si="14"/>
        <v>5</v>
      </c>
      <c r="B913" s="12">
        <f>IF(D913=$B$1,,(IF(C913=MAX($C$3:C913),,MAX($C$3:C913))))</f>
        <v>11316524000</v>
      </c>
    </row>
    <row r="914" spans="1:2" x14ac:dyDescent="0.3">
      <c r="A914" s="11" t="str">
        <f t="shared" si="14"/>
        <v>5</v>
      </c>
      <c r="B914" s="12">
        <f>IF(D914=$B$1,,(IF(C914=MAX($C$3:C914),,MAX($C$3:C914))))</f>
        <v>11316524000</v>
      </c>
    </row>
    <row r="915" spans="1:2" x14ac:dyDescent="0.3">
      <c r="A915" s="11" t="str">
        <f t="shared" si="14"/>
        <v>5</v>
      </c>
      <c r="B915" s="12">
        <f>IF(D915=$B$1,,(IF(C915=MAX($C$3:C915),,MAX($C$3:C915))))</f>
        <v>11316524000</v>
      </c>
    </row>
    <row r="916" spans="1:2" x14ac:dyDescent="0.3">
      <c r="A916" s="11" t="str">
        <f t="shared" si="14"/>
        <v>5</v>
      </c>
      <c r="B916" s="12">
        <f>IF(D916=$B$1,,(IF(C916=MAX($C$3:C916),,MAX($C$3:C916))))</f>
        <v>11316524000</v>
      </c>
    </row>
    <row r="917" spans="1:2" x14ac:dyDescent="0.3">
      <c r="A917" s="11" t="str">
        <f t="shared" si="14"/>
        <v>5</v>
      </c>
      <c r="B917" s="12">
        <f>IF(D917=$B$1,,(IF(C917=MAX($C$3:C917),,MAX($C$3:C917))))</f>
        <v>11316524000</v>
      </c>
    </row>
    <row r="918" spans="1:2" x14ac:dyDescent="0.3">
      <c r="A918" s="11" t="str">
        <f t="shared" si="14"/>
        <v>5</v>
      </c>
      <c r="B918" s="12">
        <f>IF(D918=$B$1,,(IF(C918=MAX($C$3:C918),,MAX($C$3:C918))))</f>
        <v>11316524000</v>
      </c>
    </row>
    <row r="919" spans="1:2" x14ac:dyDescent="0.3">
      <c r="A919" s="11" t="str">
        <f t="shared" si="14"/>
        <v>5</v>
      </c>
      <c r="B919" s="12">
        <f>IF(D919=$B$1,,(IF(C919=MAX($C$3:C919),,MAX($C$3:C919))))</f>
        <v>11316524000</v>
      </c>
    </row>
    <row r="920" spans="1:2" x14ac:dyDescent="0.3">
      <c r="A920" s="11" t="str">
        <f t="shared" si="14"/>
        <v>5</v>
      </c>
      <c r="B920" s="12">
        <f>IF(D920=$B$1,,(IF(C920=MAX($C$3:C920),,MAX($C$3:C920))))</f>
        <v>11316524000</v>
      </c>
    </row>
    <row r="921" spans="1:2" x14ac:dyDescent="0.3">
      <c r="A921" s="11" t="str">
        <f t="shared" si="14"/>
        <v>5</v>
      </c>
      <c r="B921" s="12">
        <f>IF(D921=$B$1,,(IF(C921=MAX($C$3:C921),,MAX($C$3:C921))))</f>
        <v>11316524000</v>
      </c>
    </row>
    <row r="922" spans="1:2" x14ac:dyDescent="0.3">
      <c r="A922" s="11" t="str">
        <f t="shared" si="14"/>
        <v>5</v>
      </c>
      <c r="B922" s="12">
        <f>IF(D922=$B$1,,(IF(C922=MAX($C$3:C922),,MAX($C$3:C922))))</f>
        <v>11316524000</v>
      </c>
    </row>
    <row r="923" spans="1:2" x14ac:dyDescent="0.3">
      <c r="A923" s="11" t="str">
        <f t="shared" si="14"/>
        <v>5</v>
      </c>
      <c r="B923" s="12">
        <f>IF(D923=$B$1,,(IF(C923=MAX($C$3:C923),,MAX($C$3:C923))))</f>
        <v>11316524000</v>
      </c>
    </row>
    <row r="924" spans="1:2" x14ac:dyDescent="0.3">
      <c r="A924" s="11" t="str">
        <f t="shared" si="14"/>
        <v>5</v>
      </c>
      <c r="B924" s="12">
        <f>IF(D924=$B$1,,(IF(C924=MAX($C$3:C924),,MAX($C$3:C924))))</f>
        <v>11316524000</v>
      </c>
    </row>
    <row r="925" spans="1:2" x14ac:dyDescent="0.3">
      <c r="A925" s="11" t="str">
        <f t="shared" si="14"/>
        <v>5</v>
      </c>
      <c r="B925" s="12">
        <f>IF(D925=$B$1,,(IF(C925=MAX($C$3:C925),,MAX($C$3:C925))))</f>
        <v>11316524000</v>
      </c>
    </row>
    <row r="926" spans="1:2" x14ac:dyDescent="0.3">
      <c r="A926" s="11" t="str">
        <f t="shared" si="14"/>
        <v>5</v>
      </c>
      <c r="B926" s="12">
        <f>IF(D926=$B$1,,(IF(C926=MAX($C$3:C926),,MAX($C$3:C926))))</f>
        <v>11316524000</v>
      </c>
    </row>
    <row r="927" spans="1:2" x14ac:dyDescent="0.3">
      <c r="A927" s="11" t="str">
        <f t="shared" si="14"/>
        <v>5</v>
      </c>
      <c r="B927" s="12">
        <f>IF(D927=$B$1,,(IF(C927=MAX($C$3:C927),,MAX($C$3:C927))))</f>
        <v>11316524000</v>
      </c>
    </row>
    <row r="928" spans="1:2" x14ac:dyDescent="0.3">
      <c r="A928" s="11" t="str">
        <f t="shared" si="14"/>
        <v>5</v>
      </c>
      <c r="B928" s="12">
        <f>IF(D928=$B$1,,(IF(C928=MAX($C$3:C928),,MAX($C$3:C928))))</f>
        <v>11316524000</v>
      </c>
    </row>
    <row r="929" spans="1:2" x14ac:dyDescent="0.3">
      <c r="A929" s="11" t="str">
        <f t="shared" si="14"/>
        <v>5</v>
      </c>
      <c r="B929" s="12">
        <f>IF(D929=$B$1,,(IF(C929=MAX($C$3:C929),,MAX($C$3:C929))))</f>
        <v>11316524000</v>
      </c>
    </row>
    <row r="930" spans="1:2" x14ac:dyDescent="0.3">
      <c r="A930" s="11" t="str">
        <f t="shared" si="14"/>
        <v>5</v>
      </c>
      <c r="B930" s="12">
        <f>IF(D930=$B$1,,(IF(C930=MAX($C$3:C930),,MAX($C$3:C930))))</f>
        <v>11316524000</v>
      </c>
    </row>
    <row r="931" spans="1:2" x14ac:dyDescent="0.3">
      <c r="A931" s="11" t="str">
        <f t="shared" si="14"/>
        <v>5</v>
      </c>
      <c r="B931" s="12">
        <f>IF(D931=$B$1,,(IF(C931=MAX($C$3:C931),,MAX($C$3:C931))))</f>
        <v>11316524000</v>
      </c>
    </row>
    <row r="932" spans="1:2" x14ac:dyDescent="0.3">
      <c r="A932" s="11" t="str">
        <f t="shared" si="14"/>
        <v>5</v>
      </c>
      <c r="B932" s="12">
        <f>IF(D932=$B$1,,(IF(C932=MAX($C$3:C932),,MAX($C$3:C932))))</f>
        <v>11316524000</v>
      </c>
    </row>
    <row r="933" spans="1:2" x14ac:dyDescent="0.3">
      <c r="A933" s="11" t="str">
        <f t="shared" si="14"/>
        <v>5</v>
      </c>
      <c r="B933" s="12">
        <f>IF(D933=$B$1,,(IF(C933=MAX($C$3:C933),,MAX($C$3:C933))))</f>
        <v>11316524000</v>
      </c>
    </row>
    <row r="934" spans="1:2" x14ac:dyDescent="0.3">
      <c r="A934" s="11" t="str">
        <f t="shared" si="14"/>
        <v>5</v>
      </c>
      <c r="B934" s="12">
        <f>IF(D934=$B$1,,(IF(C934=MAX($C$3:C934),,MAX($C$3:C934))))</f>
        <v>11316524000</v>
      </c>
    </row>
    <row r="935" spans="1:2" x14ac:dyDescent="0.3">
      <c r="A935" s="11" t="str">
        <f t="shared" si="14"/>
        <v>5</v>
      </c>
      <c r="B935" s="12">
        <f>IF(D935=$B$1,,(IF(C935=MAX($C$3:C935),,MAX($C$3:C935))))</f>
        <v>11316524000</v>
      </c>
    </row>
    <row r="936" spans="1:2" x14ac:dyDescent="0.3">
      <c r="A936" s="11" t="str">
        <f t="shared" si="14"/>
        <v>5</v>
      </c>
      <c r="B936" s="12">
        <f>IF(D936=$B$1,,(IF(C936=MAX($C$3:C936),,MAX($C$3:C936))))</f>
        <v>11316524000</v>
      </c>
    </row>
    <row r="937" spans="1:2" x14ac:dyDescent="0.3">
      <c r="A937" s="11" t="str">
        <f t="shared" si="14"/>
        <v>5</v>
      </c>
      <c r="B937" s="12">
        <f>IF(D937=$B$1,,(IF(C937=MAX($C$3:C937),,MAX($C$3:C937))))</f>
        <v>11316524000</v>
      </c>
    </row>
    <row r="938" spans="1:2" x14ac:dyDescent="0.3">
      <c r="A938" s="11" t="str">
        <f t="shared" si="14"/>
        <v>5</v>
      </c>
      <c r="B938" s="12">
        <f>IF(D938=$B$1,,(IF(C938=MAX($C$3:C938),,MAX($C$3:C938))))</f>
        <v>11316524000</v>
      </c>
    </row>
    <row r="939" spans="1:2" x14ac:dyDescent="0.3">
      <c r="A939" s="11" t="str">
        <f t="shared" si="14"/>
        <v>5</v>
      </c>
      <c r="B939" s="12">
        <f>IF(D939=$B$1,,(IF(C939=MAX($C$3:C939),,MAX($C$3:C939))))</f>
        <v>11316524000</v>
      </c>
    </row>
    <row r="940" spans="1:2" x14ac:dyDescent="0.3">
      <c r="A940" s="11" t="str">
        <f t="shared" si="14"/>
        <v>5</v>
      </c>
      <c r="B940" s="12">
        <f>IF(D940=$B$1,,(IF(C940=MAX($C$3:C940),,MAX($C$3:C940))))</f>
        <v>11316524000</v>
      </c>
    </row>
    <row r="941" spans="1:2" x14ac:dyDescent="0.3">
      <c r="A941" s="11" t="str">
        <f t="shared" si="14"/>
        <v>5</v>
      </c>
      <c r="B941" s="12">
        <f>IF(D941=$B$1,,(IF(C941=MAX($C$3:C941),,MAX($C$3:C941))))</f>
        <v>11316524000</v>
      </c>
    </row>
    <row r="942" spans="1:2" x14ac:dyDescent="0.3">
      <c r="A942" s="11" t="str">
        <f t="shared" si="14"/>
        <v>5</v>
      </c>
      <c r="B942" s="12">
        <f>IF(D942=$B$1,,(IF(C942=MAX($C$3:C942),,MAX($C$3:C942))))</f>
        <v>11316524000</v>
      </c>
    </row>
    <row r="943" spans="1:2" x14ac:dyDescent="0.3">
      <c r="A943" s="11" t="str">
        <f t="shared" si="14"/>
        <v>5</v>
      </c>
      <c r="B943" s="12">
        <f>IF(D943=$B$1,,(IF(C943=MAX($C$3:C943),,MAX($C$3:C943))))</f>
        <v>11316524000</v>
      </c>
    </row>
    <row r="944" spans="1:2" x14ac:dyDescent="0.3">
      <c r="A944" s="11" t="str">
        <f t="shared" si="14"/>
        <v>5</v>
      </c>
      <c r="B944" s="12">
        <f>IF(D944=$B$1,,(IF(C944=MAX($C$3:C944),,MAX($C$3:C944))))</f>
        <v>11316524000</v>
      </c>
    </row>
    <row r="945" spans="1:2" x14ac:dyDescent="0.3">
      <c r="A945" s="11" t="str">
        <f t="shared" si="14"/>
        <v>5</v>
      </c>
      <c r="B945" s="12">
        <f>IF(D945=$B$1,,(IF(C945=MAX($C$3:C945),,MAX($C$3:C945))))</f>
        <v>11316524000</v>
      </c>
    </row>
    <row r="946" spans="1:2" x14ac:dyDescent="0.3">
      <c r="A946" s="11" t="str">
        <f t="shared" si="14"/>
        <v>5</v>
      </c>
      <c r="B946" s="12">
        <f>IF(D946=$B$1,,(IF(C946=MAX($C$3:C946),,MAX($C$3:C946))))</f>
        <v>11316524000</v>
      </c>
    </row>
    <row r="947" spans="1:2" x14ac:dyDescent="0.3">
      <c r="A947" s="11" t="str">
        <f t="shared" si="14"/>
        <v>5</v>
      </c>
      <c r="B947" s="12">
        <f>IF(D947=$B$1,,(IF(C947=MAX($C$3:C947),,MAX($C$3:C947))))</f>
        <v>11316524000</v>
      </c>
    </row>
    <row r="948" spans="1:2" x14ac:dyDescent="0.3">
      <c r="A948" s="11" t="str">
        <f t="shared" si="14"/>
        <v>5</v>
      </c>
      <c r="B948" s="12">
        <f>IF(D948=$B$1,,(IF(C948=MAX($C$3:C948),,MAX($C$3:C948))))</f>
        <v>11316524000</v>
      </c>
    </row>
    <row r="949" spans="1:2" x14ac:dyDescent="0.3">
      <c r="A949" s="11" t="str">
        <f t="shared" si="14"/>
        <v>5</v>
      </c>
      <c r="B949" s="12">
        <f>IF(D949=$B$1,,(IF(C949=MAX($C$3:C949),,MAX($C$3:C949))))</f>
        <v>11316524000</v>
      </c>
    </row>
    <row r="950" spans="1:2" x14ac:dyDescent="0.3">
      <c r="A950" s="11" t="str">
        <f t="shared" si="14"/>
        <v>5</v>
      </c>
      <c r="B950" s="12">
        <f>IF(D950=$B$1,,(IF(C950=MAX($C$3:C950),,MAX($C$3:C950))))</f>
        <v>11316524000</v>
      </c>
    </row>
    <row r="951" spans="1:2" x14ac:dyDescent="0.3">
      <c r="A951" s="11" t="str">
        <f t="shared" si="14"/>
        <v>5</v>
      </c>
      <c r="B951" s="12">
        <f>IF(D951=$B$1,,(IF(C951=MAX($C$3:C951),,MAX($C$3:C951))))</f>
        <v>11316524000</v>
      </c>
    </row>
    <row r="952" spans="1:2" x14ac:dyDescent="0.3">
      <c r="A952" s="11" t="str">
        <f t="shared" si="14"/>
        <v>5</v>
      </c>
      <c r="B952" s="12">
        <f>IF(D952=$B$1,,(IF(C952=MAX($C$3:C952),,MAX($C$3:C952))))</f>
        <v>11316524000</v>
      </c>
    </row>
    <row r="953" spans="1:2" x14ac:dyDescent="0.3">
      <c r="A953" s="11" t="str">
        <f t="shared" si="14"/>
        <v>5</v>
      </c>
      <c r="B953" s="12">
        <f>IF(D953=$B$1,,(IF(C953=MAX($C$3:C953),,MAX($C$3:C953))))</f>
        <v>11316524000</v>
      </c>
    </row>
    <row r="954" spans="1:2" x14ac:dyDescent="0.3">
      <c r="A954" s="11" t="str">
        <f t="shared" si="14"/>
        <v>5</v>
      </c>
      <c r="B954" s="12">
        <f>IF(D954=$B$1,,(IF(C954=MAX($C$3:C954),,MAX($C$3:C954))))</f>
        <v>11316524000</v>
      </c>
    </row>
    <row r="955" spans="1:2" x14ac:dyDescent="0.3">
      <c r="A955" s="11" t="str">
        <f t="shared" si="14"/>
        <v>5</v>
      </c>
      <c r="B955" s="12">
        <f>IF(D955=$B$1,,(IF(C955=MAX($C$3:C955),,MAX($C$3:C955))))</f>
        <v>11316524000</v>
      </c>
    </row>
    <row r="956" spans="1:2" x14ac:dyDescent="0.3">
      <c r="A956" s="11" t="str">
        <f t="shared" si="14"/>
        <v>5</v>
      </c>
      <c r="B956" s="12">
        <f>IF(D956=$B$1,,(IF(C956=MAX($C$3:C956),,MAX($C$3:C956))))</f>
        <v>11316524000</v>
      </c>
    </row>
    <row r="957" spans="1:2" x14ac:dyDescent="0.3">
      <c r="A957" s="11" t="str">
        <f t="shared" si="14"/>
        <v>5</v>
      </c>
      <c r="B957" s="12">
        <f>IF(D957=$B$1,,(IF(C957=MAX($C$3:C957),,MAX($C$3:C957))))</f>
        <v>11316524000</v>
      </c>
    </row>
    <row r="958" spans="1:2" x14ac:dyDescent="0.3">
      <c r="A958" s="11" t="str">
        <f t="shared" si="14"/>
        <v>5</v>
      </c>
      <c r="B958" s="12">
        <f>IF(D958=$B$1,,(IF(C958=MAX($C$3:C958),,MAX($C$3:C958))))</f>
        <v>11316524000</v>
      </c>
    </row>
    <row r="959" spans="1:2" x14ac:dyDescent="0.3">
      <c r="A959" s="11" t="str">
        <f t="shared" si="14"/>
        <v>5</v>
      </c>
      <c r="B959" s="12">
        <f>IF(D959=$B$1,,(IF(C959=MAX($C$3:C959),,MAX($C$3:C959))))</f>
        <v>11316524000</v>
      </c>
    </row>
    <row r="960" spans="1:2" x14ac:dyDescent="0.3">
      <c r="A960" s="11" t="str">
        <f t="shared" si="14"/>
        <v>5</v>
      </c>
      <c r="B960" s="12">
        <f>IF(D960=$B$1,,(IF(C960=MAX($C$3:C960),,MAX($C$3:C960))))</f>
        <v>11316524000</v>
      </c>
    </row>
    <row r="961" spans="1:2" x14ac:dyDescent="0.3">
      <c r="A961" s="11" t="str">
        <f t="shared" si="14"/>
        <v>5</v>
      </c>
      <c r="B961" s="12">
        <f>IF(D961=$B$1,,(IF(C961=MAX($C$3:C961),,MAX($C$3:C961))))</f>
        <v>11316524000</v>
      </c>
    </row>
    <row r="962" spans="1:2" x14ac:dyDescent="0.3">
      <c r="A962" s="11" t="str">
        <f t="shared" si="14"/>
        <v>5</v>
      </c>
      <c r="B962" s="12">
        <f>IF(D962=$B$1,,(IF(C962=MAX($C$3:C962),,MAX($C$3:C962))))</f>
        <v>11316524000</v>
      </c>
    </row>
    <row r="963" spans="1:2" x14ac:dyDescent="0.3">
      <c r="A963" s="11" t="str">
        <f t="shared" si="14"/>
        <v>5</v>
      </c>
      <c r="B963" s="12">
        <f>IF(D963=$B$1,,(IF(C963=MAX($C$3:C963),,MAX($C$3:C963))))</f>
        <v>11316524000</v>
      </c>
    </row>
    <row r="964" spans="1:2" x14ac:dyDescent="0.3">
      <c r="A964" s="11" t="str">
        <f t="shared" si="14"/>
        <v>5</v>
      </c>
      <c r="B964" s="12">
        <f>IF(D964=$B$1,,(IF(C964=MAX($C$3:C964),,MAX($C$3:C964))))</f>
        <v>11316524000</v>
      </c>
    </row>
    <row r="965" spans="1:2" x14ac:dyDescent="0.3">
      <c r="A965" s="11" t="str">
        <f t="shared" ref="A965:A1028" si="15">IF(B965=0,LEFT(RIGHT(C965,6),1),LEFT(RIGHT(B965,6),1))</f>
        <v>5</v>
      </c>
      <c r="B965" s="12">
        <f>IF(D965=$B$1,,(IF(C965=MAX($C$3:C965),,MAX($C$3:C965))))</f>
        <v>11316524000</v>
      </c>
    </row>
    <row r="966" spans="1:2" x14ac:dyDescent="0.3">
      <c r="A966" s="11" t="str">
        <f t="shared" si="15"/>
        <v>5</v>
      </c>
      <c r="B966" s="12">
        <f>IF(D966=$B$1,,(IF(C966=MAX($C$3:C966),,MAX($C$3:C966))))</f>
        <v>11316524000</v>
      </c>
    </row>
    <row r="967" spans="1:2" x14ac:dyDescent="0.3">
      <c r="A967" s="11" t="str">
        <f t="shared" si="15"/>
        <v>5</v>
      </c>
      <c r="B967" s="12">
        <f>IF(D967=$B$1,,(IF(C967=MAX($C$3:C967),,MAX($C$3:C967))))</f>
        <v>11316524000</v>
      </c>
    </row>
    <row r="968" spans="1:2" x14ac:dyDescent="0.3">
      <c r="A968" s="11" t="str">
        <f t="shared" si="15"/>
        <v>5</v>
      </c>
      <c r="B968" s="12">
        <f>IF(D968=$B$1,,(IF(C968=MAX($C$3:C968),,MAX($C$3:C968))))</f>
        <v>11316524000</v>
      </c>
    </row>
    <row r="969" spans="1:2" x14ac:dyDescent="0.3">
      <c r="A969" s="11" t="str">
        <f t="shared" si="15"/>
        <v>5</v>
      </c>
      <c r="B969" s="12">
        <f>IF(D969=$B$1,,(IF(C969=MAX($C$3:C969),,MAX($C$3:C969))))</f>
        <v>11316524000</v>
      </c>
    </row>
    <row r="970" spans="1:2" x14ac:dyDescent="0.3">
      <c r="A970" s="11" t="str">
        <f t="shared" si="15"/>
        <v>5</v>
      </c>
      <c r="B970" s="12">
        <f>IF(D970=$B$1,,(IF(C970=MAX($C$3:C970),,MAX($C$3:C970))))</f>
        <v>11316524000</v>
      </c>
    </row>
    <row r="971" spans="1:2" x14ac:dyDescent="0.3">
      <c r="A971" s="11" t="str">
        <f t="shared" si="15"/>
        <v>5</v>
      </c>
      <c r="B971" s="12">
        <f>IF(D971=$B$1,,(IF(C971=MAX($C$3:C971),,MAX($C$3:C971))))</f>
        <v>11316524000</v>
      </c>
    </row>
    <row r="972" spans="1:2" x14ac:dyDescent="0.3">
      <c r="A972" s="11" t="str">
        <f t="shared" si="15"/>
        <v>5</v>
      </c>
      <c r="B972" s="12">
        <f>IF(D972=$B$1,,(IF(C972=MAX($C$3:C972),,MAX($C$3:C972))))</f>
        <v>11316524000</v>
      </c>
    </row>
    <row r="973" spans="1:2" x14ac:dyDescent="0.3">
      <c r="A973" s="11" t="str">
        <f t="shared" si="15"/>
        <v>5</v>
      </c>
      <c r="B973" s="12">
        <f>IF(D973=$B$1,,(IF(C973=MAX($C$3:C973),,MAX($C$3:C973))))</f>
        <v>11316524000</v>
      </c>
    </row>
    <row r="974" spans="1:2" x14ac:dyDescent="0.3">
      <c r="A974" s="11" t="str">
        <f t="shared" si="15"/>
        <v>5</v>
      </c>
      <c r="B974" s="12">
        <f>IF(D974=$B$1,,(IF(C974=MAX($C$3:C974),,MAX($C$3:C974))))</f>
        <v>11316524000</v>
      </c>
    </row>
    <row r="975" spans="1:2" x14ac:dyDescent="0.3">
      <c r="A975" s="11" t="str">
        <f t="shared" si="15"/>
        <v>5</v>
      </c>
      <c r="B975" s="12">
        <f>IF(D975=$B$1,,(IF(C975=MAX($C$3:C975),,MAX($C$3:C975))))</f>
        <v>11316524000</v>
      </c>
    </row>
    <row r="976" spans="1:2" x14ac:dyDescent="0.3">
      <c r="A976" s="11" t="str">
        <f t="shared" si="15"/>
        <v>5</v>
      </c>
      <c r="B976" s="12">
        <f>IF(D976=$B$1,,(IF(C976=MAX($C$3:C976),,MAX($C$3:C976))))</f>
        <v>11316524000</v>
      </c>
    </row>
    <row r="977" spans="1:2" x14ac:dyDescent="0.3">
      <c r="A977" s="11" t="str">
        <f t="shared" si="15"/>
        <v>5</v>
      </c>
      <c r="B977" s="12">
        <f>IF(D977=$B$1,,(IF(C977=MAX($C$3:C977),,MAX($C$3:C977))))</f>
        <v>11316524000</v>
      </c>
    </row>
    <row r="978" spans="1:2" x14ac:dyDescent="0.3">
      <c r="A978" s="11" t="str">
        <f t="shared" si="15"/>
        <v>5</v>
      </c>
      <c r="B978" s="12">
        <f>IF(D978=$B$1,,(IF(C978=MAX($C$3:C978),,MAX($C$3:C978))))</f>
        <v>11316524000</v>
      </c>
    </row>
    <row r="979" spans="1:2" x14ac:dyDescent="0.3">
      <c r="A979" s="11" t="str">
        <f t="shared" si="15"/>
        <v>5</v>
      </c>
      <c r="B979" s="12">
        <f>IF(D979=$B$1,,(IF(C979=MAX($C$3:C979),,MAX($C$3:C979))))</f>
        <v>11316524000</v>
      </c>
    </row>
    <row r="980" spans="1:2" x14ac:dyDescent="0.3">
      <c r="A980" s="11" t="str">
        <f t="shared" si="15"/>
        <v>5</v>
      </c>
      <c r="B980" s="12">
        <f>IF(D980=$B$1,,(IF(C980=MAX($C$3:C980),,MAX($C$3:C980))))</f>
        <v>11316524000</v>
      </c>
    </row>
    <row r="981" spans="1:2" x14ac:dyDescent="0.3">
      <c r="A981" s="11" t="str">
        <f t="shared" si="15"/>
        <v>5</v>
      </c>
      <c r="B981" s="12">
        <f>IF(D981=$B$1,,(IF(C981=MAX($C$3:C981),,MAX($C$3:C981))))</f>
        <v>11316524000</v>
      </c>
    </row>
    <row r="982" spans="1:2" x14ac:dyDescent="0.3">
      <c r="A982" s="11" t="str">
        <f t="shared" si="15"/>
        <v>5</v>
      </c>
      <c r="B982" s="12">
        <f>IF(D982=$B$1,,(IF(C982=MAX($C$3:C982),,MAX($C$3:C982))))</f>
        <v>11316524000</v>
      </c>
    </row>
    <row r="983" spans="1:2" x14ac:dyDescent="0.3">
      <c r="A983" s="11" t="str">
        <f t="shared" si="15"/>
        <v>5</v>
      </c>
      <c r="B983" s="12">
        <f>IF(D983=$B$1,,(IF(C983=MAX($C$3:C983),,MAX($C$3:C983))))</f>
        <v>11316524000</v>
      </c>
    </row>
    <row r="984" spans="1:2" x14ac:dyDescent="0.3">
      <c r="A984" s="11" t="str">
        <f t="shared" si="15"/>
        <v>5</v>
      </c>
      <c r="B984" s="12">
        <f>IF(D984=$B$1,,(IF(C984=MAX($C$3:C984),,MAX($C$3:C984))))</f>
        <v>11316524000</v>
      </c>
    </row>
    <row r="985" spans="1:2" x14ac:dyDescent="0.3">
      <c r="A985" s="11" t="str">
        <f t="shared" si="15"/>
        <v>5</v>
      </c>
      <c r="B985" s="12">
        <f>IF(D985=$B$1,,(IF(C985=MAX($C$3:C985),,MAX($C$3:C985))))</f>
        <v>11316524000</v>
      </c>
    </row>
    <row r="986" spans="1:2" x14ac:dyDescent="0.3">
      <c r="A986" s="11" t="str">
        <f t="shared" si="15"/>
        <v>5</v>
      </c>
      <c r="B986" s="12">
        <f>IF(D986=$B$1,,(IF(C986=MAX($C$3:C986),,MAX($C$3:C986))))</f>
        <v>11316524000</v>
      </c>
    </row>
    <row r="987" spans="1:2" x14ac:dyDescent="0.3">
      <c r="A987" s="11" t="str">
        <f t="shared" si="15"/>
        <v>5</v>
      </c>
      <c r="B987" s="12">
        <f>IF(D987=$B$1,,(IF(C987=MAX($C$3:C987),,MAX($C$3:C987))))</f>
        <v>11316524000</v>
      </c>
    </row>
    <row r="988" spans="1:2" x14ac:dyDescent="0.3">
      <c r="A988" s="11" t="str">
        <f t="shared" si="15"/>
        <v>5</v>
      </c>
      <c r="B988" s="12">
        <f>IF(D988=$B$1,,(IF(C988=MAX($C$3:C988),,MAX($C$3:C988))))</f>
        <v>11316524000</v>
      </c>
    </row>
    <row r="989" spans="1:2" x14ac:dyDescent="0.3">
      <c r="A989" s="11" t="str">
        <f t="shared" si="15"/>
        <v>5</v>
      </c>
      <c r="B989" s="12">
        <f>IF(D989=$B$1,,(IF(C989=MAX($C$3:C989),,MAX($C$3:C989))))</f>
        <v>11316524000</v>
      </c>
    </row>
    <row r="990" spans="1:2" x14ac:dyDescent="0.3">
      <c r="A990" s="11" t="str">
        <f t="shared" si="15"/>
        <v>5</v>
      </c>
      <c r="B990" s="12">
        <f>IF(D990=$B$1,,(IF(C990=MAX($C$3:C990),,MAX($C$3:C990))))</f>
        <v>11316524000</v>
      </c>
    </row>
    <row r="991" spans="1:2" x14ac:dyDescent="0.3">
      <c r="A991" s="11" t="str">
        <f t="shared" si="15"/>
        <v>5</v>
      </c>
      <c r="B991" s="12">
        <f>IF(D991=$B$1,,(IF(C991=MAX($C$3:C991),,MAX($C$3:C991))))</f>
        <v>11316524000</v>
      </c>
    </row>
    <row r="992" spans="1:2" x14ac:dyDescent="0.3">
      <c r="A992" s="11" t="str">
        <f t="shared" si="15"/>
        <v>5</v>
      </c>
      <c r="B992" s="12">
        <f>IF(D992=$B$1,,(IF(C992=MAX($C$3:C992),,MAX($C$3:C992))))</f>
        <v>11316524000</v>
      </c>
    </row>
    <row r="993" spans="1:2" x14ac:dyDescent="0.3">
      <c r="A993" s="11" t="str">
        <f t="shared" si="15"/>
        <v>5</v>
      </c>
      <c r="B993" s="12">
        <f>IF(D993=$B$1,,(IF(C993=MAX($C$3:C993),,MAX($C$3:C993))))</f>
        <v>11316524000</v>
      </c>
    </row>
    <row r="994" spans="1:2" x14ac:dyDescent="0.3">
      <c r="A994" s="11" t="str">
        <f t="shared" si="15"/>
        <v>5</v>
      </c>
      <c r="B994" s="12">
        <f>IF(D994=$B$1,,(IF(C994=MAX($C$3:C994),,MAX($C$3:C994))))</f>
        <v>11316524000</v>
      </c>
    </row>
    <row r="995" spans="1:2" x14ac:dyDescent="0.3">
      <c r="A995" s="11" t="str">
        <f t="shared" si="15"/>
        <v>5</v>
      </c>
      <c r="B995" s="12">
        <f>IF(D995=$B$1,,(IF(C995=MAX($C$3:C995),,MAX($C$3:C995))))</f>
        <v>11316524000</v>
      </c>
    </row>
    <row r="996" spans="1:2" x14ac:dyDescent="0.3">
      <c r="A996" s="11" t="str">
        <f t="shared" si="15"/>
        <v>5</v>
      </c>
      <c r="B996" s="12">
        <f>IF(D996=$B$1,,(IF(C996=MAX($C$3:C996),,MAX($C$3:C996))))</f>
        <v>11316524000</v>
      </c>
    </row>
    <row r="997" spans="1:2" x14ac:dyDescent="0.3">
      <c r="A997" s="11" t="str">
        <f t="shared" si="15"/>
        <v>5</v>
      </c>
      <c r="B997" s="12">
        <f>IF(D997=$B$1,,(IF(C997=MAX($C$3:C997),,MAX($C$3:C997))))</f>
        <v>11316524000</v>
      </c>
    </row>
    <row r="998" spans="1:2" x14ac:dyDescent="0.3">
      <c r="A998" s="11" t="str">
        <f t="shared" si="15"/>
        <v>5</v>
      </c>
      <c r="B998" s="12">
        <f>IF(D998=$B$1,,(IF(C998=MAX($C$3:C998),,MAX($C$3:C998))))</f>
        <v>11316524000</v>
      </c>
    </row>
    <row r="999" spans="1:2" x14ac:dyDescent="0.3">
      <c r="A999" s="11" t="str">
        <f t="shared" si="15"/>
        <v>5</v>
      </c>
      <c r="B999" s="12">
        <f>IF(D999=$B$1,,(IF(C999=MAX($C$3:C999),,MAX($C$3:C999))))</f>
        <v>11316524000</v>
      </c>
    </row>
    <row r="1000" spans="1:2" x14ac:dyDescent="0.3">
      <c r="A1000" s="11" t="str">
        <f t="shared" si="15"/>
        <v>5</v>
      </c>
      <c r="B1000" s="12">
        <f>IF(D1000=$B$1,,(IF(C1000=MAX($C$3:C1000),,MAX($C$3:C1000))))</f>
        <v>11316524000</v>
      </c>
    </row>
    <row r="1001" spans="1:2" x14ac:dyDescent="0.3">
      <c r="A1001" s="11" t="str">
        <f t="shared" si="15"/>
        <v>5</v>
      </c>
      <c r="B1001" s="12">
        <f>IF(D1001=$B$1,,(IF(C1001=MAX($C$3:C1001),,MAX($C$3:C1001))))</f>
        <v>11316524000</v>
      </c>
    </row>
    <row r="1002" spans="1:2" x14ac:dyDescent="0.3">
      <c r="A1002" s="11" t="str">
        <f t="shared" si="15"/>
        <v>5</v>
      </c>
      <c r="B1002" s="12">
        <f>IF(D1002=$B$1,,(IF(C1002=MAX($C$3:C1002),,MAX($C$3:C1002))))</f>
        <v>11316524000</v>
      </c>
    </row>
    <row r="1003" spans="1:2" x14ac:dyDescent="0.3">
      <c r="A1003" s="11" t="str">
        <f t="shared" si="15"/>
        <v>5</v>
      </c>
      <c r="B1003" s="12">
        <f>IF(D1003=$B$1,,(IF(C1003=MAX($C$3:C1003),,MAX($C$3:C1003))))</f>
        <v>11316524000</v>
      </c>
    </row>
    <row r="1004" spans="1:2" x14ac:dyDescent="0.3">
      <c r="A1004" s="11" t="str">
        <f t="shared" si="15"/>
        <v>5</v>
      </c>
      <c r="B1004" s="12">
        <f>IF(D1004=$B$1,,(IF(C1004=MAX($C$3:C1004),,MAX($C$3:C1004))))</f>
        <v>11316524000</v>
      </c>
    </row>
    <row r="1005" spans="1:2" x14ac:dyDescent="0.3">
      <c r="A1005" s="11" t="str">
        <f t="shared" si="15"/>
        <v>5</v>
      </c>
      <c r="B1005" s="12">
        <f>IF(D1005=$B$1,,(IF(C1005=MAX($C$3:C1005),,MAX($C$3:C1005))))</f>
        <v>11316524000</v>
      </c>
    </row>
    <row r="1006" spans="1:2" x14ac:dyDescent="0.3">
      <c r="A1006" s="11" t="str">
        <f t="shared" si="15"/>
        <v>5</v>
      </c>
      <c r="B1006" s="12">
        <f>IF(D1006=$B$1,,(IF(C1006=MAX($C$3:C1006),,MAX($C$3:C1006))))</f>
        <v>11316524000</v>
      </c>
    </row>
    <row r="1007" spans="1:2" x14ac:dyDescent="0.3">
      <c r="A1007" s="11" t="str">
        <f t="shared" si="15"/>
        <v>5</v>
      </c>
      <c r="B1007" s="12">
        <f>IF(D1007=$B$1,,(IF(C1007=MAX($C$3:C1007),,MAX($C$3:C1007))))</f>
        <v>11316524000</v>
      </c>
    </row>
    <row r="1008" spans="1:2" x14ac:dyDescent="0.3">
      <c r="A1008" s="11" t="str">
        <f t="shared" si="15"/>
        <v>5</v>
      </c>
      <c r="B1008" s="12">
        <f>IF(D1008=$B$1,,(IF(C1008=MAX($C$3:C1008),,MAX($C$3:C1008))))</f>
        <v>11316524000</v>
      </c>
    </row>
    <row r="1009" spans="1:2" x14ac:dyDescent="0.3">
      <c r="A1009" s="11" t="str">
        <f t="shared" si="15"/>
        <v>5</v>
      </c>
      <c r="B1009" s="12">
        <f>IF(D1009=$B$1,,(IF(C1009=MAX($C$3:C1009),,MAX($C$3:C1009))))</f>
        <v>11316524000</v>
      </c>
    </row>
    <row r="1010" spans="1:2" x14ac:dyDescent="0.3">
      <c r="A1010" s="11" t="str">
        <f t="shared" si="15"/>
        <v>5</v>
      </c>
      <c r="B1010" s="12">
        <f>IF(D1010=$B$1,,(IF(C1010=MAX($C$3:C1010),,MAX($C$3:C1010))))</f>
        <v>11316524000</v>
      </c>
    </row>
    <row r="1011" spans="1:2" x14ac:dyDescent="0.3">
      <c r="A1011" s="11" t="str">
        <f t="shared" si="15"/>
        <v>5</v>
      </c>
      <c r="B1011" s="12">
        <f>IF(D1011=$B$1,,(IF(C1011=MAX($C$3:C1011),,MAX($C$3:C1011))))</f>
        <v>11316524000</v>
      </c>
    </row>
    <row r="1012" spans="1:2" x14ac:dyDescent="0.3">
      <c r="A1012" s="11" t="str">
        <f t="shared" si="15"/>
        <v>5</v>
      </c>
      <c r="B1012" s="12">
        <f>IF(D1012=$B$1,,(IF(C1012=MAX($C$3:C1012),,MAX($C$3:C1012))))</f>
        <v>11316524000</v>
      </c>
    </row>
    <row r="1013" spans="1:2" x14ac:dyDescent="0.3">
      <c r="A1013" s="11" t="str">
        <f t="shared" si="15"/>
        <v>5</v>
      </c>
      <c r="B1013" s="12">
        <f>IF(D1013=$B$1,,(IF(C1013=MAX($C$3:C1013),,MAX($C$3:C1013))))</f>
        <v>11316524000</v>
      </c>
    </row>
    <row r="1014" spans="1:2" x14ac:dyDescent="0.3">
      <c r="A1014" s="11" t="str">
        <f t="shared" si="15"/>
        <v>5</v>
      </c>
      <c r="B1014" s="12">
        <f>IF(D1014=$B$1,,(IF(C1014=MAX($C$3:C1014),,MAX($C$3:C1014))))</f>
        <v>11316524000</v>
      </c>
    </row>
    <row r="1015" spans="1:2" x14ac:dyDescent="0.3">
      <c r="A1015" s="11" t="str">
        <f t="shared" si="15"/>
        <v>5</v>
      </c>
      <c r="B1015" s="12">
        <f>IF(D1015=$B$1,,(IF(C1015=MAX($C$3:C1015),,MAX($C$3:C1015))))</f>
        <v>11316524000</v>
      </c>
    </row>
    <row r="1016" spans="1:2" x14ac:dyDescent="0.3">
      <c r="A1016" s="11" t="str">
        <f t="shared" si="15"/>
        <v>5</v>
      </c>
      <c r="B1016" s="12">
        <f>IF(D1016=$B$1,,(IF(C1016=MAX($C$3:C1016),,MAX($C$3:C1016))))</f>
        <v>11316524000</v>
      </c>
    </row>
    <row r="1017" spans="1:2" x14ac:dyDescent="0.3">
      <c r="A1017" s="11" t="str">
        <f t="shared" si="15"/>
        <v>5</v>
      </c>
      <c r="B1017" s="12">
        <f>IF(D1017=$B$1,,(IF(C1017=MAX($C$3:C1017),,MAX($C$3:C1017))))</f>
        <v>11316524000</v>
      </c>
    </row>
    <row r="1018" spans="1:2" x14ac:dyDescent="0.3">
      <c r="A1018" s="11" t="str">
        <f t="shared" si="15"/>
        <v>5</v>
      </c>
      <c r="B1018" s="12">
        <f>IF(D1018=$B$1,,(IF(C1018=MAX($C$3:C1018),,MAX($C$3:C1018))))</f>
        <v>11316524000</v>
      </c>
    </row>
    <row r="1019" spans="1:2" x14ac:dyDescent="0.3">
      <c r="A1019" s="11" t="str">
        <f t="shared" si="15"/>
        <v>5</v>
      </c>
      <c r="B1019" s="12">
        <f>IF(D1019=$B$1,,(IF(C1019=MAX($C$3:C1019),,MAX($C$3:C1019))))</f>
        <v>11316524000</v>
      </c>
    </row>
    <row r="1020" spans="1:2" x14ac:dyDescent="0.3">
      <c r="A1020" s="11" t="str">
        <f t="shared" si="15"/>
        <v>5</v>
      </c>
      <c r="B1020" s="12">
        <f>IF(D1020=$B$1,,(IF(C1020=MAX($C$3:C1020),,MAX($C$3:C1020))))</f>
        <v>11316524000</v>
      </c>
    </row>
    <row r="1021" spans="1:2" x14ac:dyDescent="0.3">
      <c r="A1021" s="11" t="str">
        <f t="shared" si="15"/>
        <v>5</v>
      </c>
      <c r="B1021" s="12">
        <f>IF(D1021=$B$1,,(IF(C1021=MAX($C$3:C1021),,MAX($C$3:C1021))))</f>
        <v>11316524000</v>
      </c>
    </row>
    <row r="1022" spans="1:2" x14ac:dyDescent="0.3">
      <c r="A1022" s="11" t="str">
        <f t="shared" si="15"/>
        <v>5</v>
      </c>
      <c r="B1022" s="12">
        <f>IF(D1022=$B$1,,(IF(C1022=MAX($C$3:C1022),,MAX($C$3:C1022))))</f>
        <v>11316524000</v>
      </c>
    </row>
    <row r="1023" spans="1:2" x14ac:dyDescent="0.3">
      <c r="A1023" s="11" t="str">
        <f t="shared" si="15"/>
        <v>5</v>
      </c>
      <c r="B1023" s="12">
        <f>IF(D1023=$B$1,,(IF(C1023=MAX($C$3:C1023),,MAX($C$3:C1023))))</f>
        <v>11316524000</v>
      </c>
    </row>
    <row r="1024" spans="1:2" x14ac:dyDescent="0.3">
      <c r="A1024" s="11" t="str">
        <f t="shared" si="15"/>
        <v>5</v>
      </c>
      <c r="B1024" s="12">
        <f>IF(D1024=$B$1,,(IF(C1024=MAX($C$3:C1024),,MAX($C$3:C1024))))</f>
        <v>11316524000</v>
      </c>
    </row>
    <row r="1025" spans="1:2" x14ac:dyDescent="0.3">
      <c r="A1025" s="11" t="str">
        <f t="shared" si="15"/>
        <v>5</v>
      </c>
      <c r="B1025" s="12">
        <f>IF(D1025=$B$1,,(IF(C1025=MAX($C$3:C1025),,MAX($C$3:C1025))))</f>
        <v>11316524000</v>
      </c>
    </row>
    <row r="1026" spans="1:2" x14ac:dyDescent="0.3">
      <c r="A1026" s="11" t="str">
        <f t="shared" si="15"/>
        <v>5</v>
      </c>
      <c r="B1026" s="12">
        <f>IF(D1026=$B$1,,(IF(C1026=MAX($C$3:C1026),,MAX($C$3:C1026))))</f>
        <v>11316524000</v>
      </c>
    </row>
    <row r="1027" spans="1:2" x14ac:dyDescent="0.3">
      <c r="A1027" s="11" t="str">
        <f t="shared" si="15"/>
        <v>5</v>
      </c>
      <c r="B1027" s="12">
        <f>IF(D1027=$B$1,,(IF(C1027=MAX($C$3:C1027),,MAX($C$3:C1027))))</f>
        <v>11316524000</v>
      </c>
    </row>
    <row r="1028" spans="1:2" x14ac:dyDescent="0.3">
      <c r="A1028" s="11" t="str">
        <f t="shared" si="15"/>
        <v>5</v>
      </c>
      <c r="B1028" s="12">
        <f>IF(D1028=$B$1,,(IF(C1028=MAX($C$3:C1028),,MAX($C$3:C1028))))</f>
        <v>11316524000</v>
      </c>
    </row>
    <row r="1029" spans="1:2" x14ac:dyDescent="0.3">
      <c r="A1029" s="11" t="str">
        <f t="shared" ref="A1029:A1092" si="16">IF(B1029=0,LEFT(RIGHT(C1029,6),1),LEFT(RIGHT(B1029,6),1))</f>
        <v>5</v>
      </c>
      <c r="B1029" s="12">
        <f>IF(D1029=$B$1,,(IF(C1029=MAX($C$3:C1029),,MAX($C$3:C1029))))</f>
        <v>11316524000</v>
      </c>
    </row>
    <row r="1030" spans="1:2" x14ac:dyDescent="0.3">
      <c r="A1030" s="11" t="str">
        <f t="shared" si="16"/>
        <v>5</v>
      </c>
      <c r="B1030" s="12">
        <f>IF(D1030=$B$1,,(IF(C1030=MAX($C$3:C1030),,MAX($C$3:C1030))))</f>
        <v>11316524000</v>
      </c>
    </row>
    <row r="1031" spans="1:2" x14ac:dyDescent="0.3">
      <c r="A1031" s="11" t="str">
        <f t="shared" si="16"/>
        <v>5</v>
      </c>
      <c r="B1031" s="12">
        <f>IF(D1031=$B$1,,(IF(C1031=MAX($C$3:C1031),,MAX($C$3:C1031))))</f>
        <v>11316524000</v>
      </c>
    </row>
    <row r="1032" spans="1:2" x14ac:dyDescent="0.3">
      <c r="A1032" s="11" t="str">
        <f t="shared" si="16"/>
        <v>5</v>
      </c>
      <c r="B1032" s="12">
        <f>IF(D1032=$B$1,,(IF(C1032=MAX($C$3:C1032),,MAX($C$3:C1032))))</f>
        <v>11316524000</v>
      </c>
    </row>
    <row r="1033" spans="1:2" x14ac:dyDescent="0.3">
      <c r="A1033" s="11" t="str">
        <f t="shared" si="16"/>
        <v>5</v>
      </c>
      <c r="B1033" s="12">
        <f>IF(D1033=$B$1,,(IF(C1033=MAX($C$3:C1033),,MAX($C$3:C1033))))</f>
        <v>11316524000</v>
      </c>
    </row>
    <row r="1034" spans="1:2" x14ac:dyDescent="0.3">
      <c r="A1034" s="11" t="str">
        <f t="shared" si="16"/>
        <v>5</v>
      </c>
      <c r="B1034" s="12">
        <f>IF(D1034=$B$1,,(IF(C1034=MAX($C$3:C1034),,MAX($C$3:C1034))))</f>
        <v>11316524000</v>
      </c>
    </row>
    <row r="1035" spans="1:2" x14ac:dyDescent="0.3">
      <c r="A1035" s="11" t="str">
        <f t="shared" si="16"/>
        <v>5</v>
      </c>
      <c r="B1035" s="12">
        <f>IF(D1035=$B$1,,(IF(C1035=MAX($C$3:C1035),,MAX($C$3:C1035))))</f>
        <v>11316524000</v>
      </c>
    </row>
    <row r="1036" spans="1:2" x14ac:dyDescent="0.3">
      <c r="A1036" s="11" t="str">
        <f t="shared" si="16"/>
        <v>5</v>
      </c>
      <c r="B1036" s="12">
        <f>IF(D1036=$B$1,,(IF(C1036=MAX($C$3:C1036),,MAX($C$3:C1036))))</f>
        <v>11316524000</v>
      </c>
    </row>
    <row r="1037" spans="1:2" x14ac:dyDescent="0.3">
      <c r="A1037" s="11" t="str">
        <f t="shared" si="16"/>
        <v>5</v>
      </c>
      <c r="B1037" s="12">
        <f>IF(D1037=$B$1,,(IF(C1037=MAX($C$3:C1037),,MAX($C$3:C1037))))</f>
        <v>11316524000</v>
      </c>
    </row>
    <row r="1038" spans="1:2" x14ac:dyDescent="0.3">
      <c r="A1038" s="11" t="str">
        <f t="shared" si="16"/>
        <v>5</v>
      </c>
      <c r="B1038" s="12">
        <f>IF(D1038=$B$1,,(IF(C1038=MAX($C$3:C1038),,MAX($C$3:C1038))))</f>
        <v>11316524000</v>
      </c>
    </row>
    <row r="1039" spans="1:2" x14ac:dyDescent="0.3">
      <c r="A1039" s="11" t="str">
        <f t="shared" si="16"/>
        <v>5</v>
      </c>
      <c r="B1039" s="12">
        <f>IF(D1039=$B$1,,(IF(C1039=MAX($C$3:C1039),,MAX($C$3:C1039))))</f>
        <v>11316524000</v>
      </c>
    </row>
    <row r="1040" spans="1:2" x14ac:dyDescent="0.3">
      <c r="A1040" s="11" t="str">
        <f t="shared" si="16"/>
        <v>5</v>
      </c>
      <c r="B1040" s="12">
        <f>IF(D1040=$B$1,,(IF(C1040=MAX($C$3:C1040),,MAX($C$3:C1040))))</f>
        <v>11316524000</v>
      </c>
    </row>
    <row r="1041" spans="1:2" x14ac:dyDescent="0.3">
      <c r="A1041" s="11" t="str">
        <f t="shared" si="16"/>
        <v>5</v>
      </c>
      <c r="B1041" s="12">
        <f>IF(D1041=$B$1,,(IF(C1041=MAX($C$3:C1041),,MAX($C$3:C1041))))</f>
        <v>11316524000</v>
      </c>
    </row>
    <row r="1042" spans="1:2" x14ac:dyDescent="0.3">
      <c r="A1042" s="11" t="str">
        <f t="shared" si="16"/>
        <v>5</v>
      </c>
      <c r="B1042" s="12">
        <f>IF(D1042=$B$1,,(IF(C1042=MAX($C$3:C1042),,MAX($C$3:C1042))))</f>
        <v>11316524000</v>
      </c>
    </row>
    <row r="1043" spans="1:2" x14ac:dyDescent="0.3">
      <c r="A1043" s="11" t="str">
        <f t="shared" si="16"/>
        <v>5</v>
      </c>
      <c r="B1043" s="12">
        <f>IF(D1043=$B$1,,(IF(C1043=MAX($C$3:C1043),,MAX($C$3:C1043))))</f>
        <v>11316524000</v>
      </c>
    </row>
    <row r="1044" spans="1:2" x14ac:dyDescent="0.3">
      <c r="A1044" s="11" t="str">
        <f t="shared" si="16"/>
        <v>5</v>
      </c>
      <c r="B1044" s="12">
        <f>IF(D1044=$B$1,,(IF(C1044=MAX($C$3:C1044),,MAX($C$3:C1044))))</f>
        <v>11316524000</v>
      </c>
    </row>
    <row r="1045" spans="1:2" x14ac:dyDescent="0.3">
      <c r="A1045" s="11" t="str">
        <f t="shared" si="16"/>
        <v>5</v>
      </c>
      <c r="B1045" s="12">
        <f>IF(D1045=$B$1,,(IF(C1045=MAX($C$3:C1045),,MAX($C$3:C1045))))</f>
        <v>11316524000</v>
      </c>
    </row>
    <row r="1046" spans="1:2" x14ac:dyDescent="0.3">
      <c r="A1046" s="11" t="str">
        <f t="shared" si="16"/>
        <v>5</v>
      </c>
      <c r="B1046" s="12">
        <f>IF(D1046=$B$1,,(IF(C1046=MAX($C$3:C1046),,MAX($C$3:C1046))))</f>
        <v>11316524000</v>
      </c>
    </row>
    <row r="1047" spans="1:2" x14ac:dyDescent="0.3">
      <c r="A1047" s="11" t="str">
        <f t="shared" si="16"/>
        <v>5</v>
      </c>
      <c r="B1047" s="12">
        <f>IF(D1047=$B$1,,(IF(C1047=MAX($C$3:C1047),,MAX($C$3:C1047))))</f>
        <v>11316524000</v>
      </c>
    </row>
    <row r="1048" spans="1:2" x14ac:dyDescent="0.3">
      <c r="A1048" s="11" t="str">
        <f t="shared" si="16"/>
        <v>5</v>
      </c>
      <c r="B1048" s="12">
        <f>IF(D1048=$B$1,,(IF(C1048=MAX($C$3:C1048),,MAX($C$3:C1048))))</f>
        <v>11316524000</v>
      </c>
    </row>
    <row r="1049" spans="1:2" x14ac:dyDescent="0.3">
      <c r="A1049" s="11" t="str">
        <f t="shared" si="16"/>
        <v>5</v>
      </c>
      <c r="B1049" s="12">
        <f>IF(D1049=$B$1,,(IF(C1049=MAX($C$3:C1049),,MAX($C$3:C1049))))</f>
        <v>11316524000</v>
      </c>
    </row>
    <row r="1050" spans="1:2" x14ac:dyDescent="0.3">
      <c r="A1050" s="11" t="str">
        <f t="shared" si="16"/>
        <v>5</v>
      </c>
      <c r="B1050" s="12">
        <f>IF(D1050=$B$1,,(IF(C1050=MAX($C$3:C1050),,MAX($C$3:C1050))))</f>
        <v>11316524000</v>
      </c>
    </row>
    <row r="1051" spans="1:2" x14ac:dyDescent="0.3">
      <c r="A1051" s="11" t="str">
        <f t="shared" si="16"/>
        <v>5</v>
      </c>
      <c r="B1051" s="12">
        <f>IF(D1051=$B$1,,(IF(C1051=MAX($C$3:C1051),,MAX($C$3:C1051))))</f>
        <v>11316524000</v>
      </c>
    </row>
    <row r="1052" spans="1:2" x14ac:dyDescent="0.3">
      <c r="A1052" s="11" t="str">
        <f t="shared" si="16"/>
        <v>5</v>
      </c>
      <c r="B1052" s="12">
        <f>IF(D1052=$B$1,,(IF(C1052=MAX($C$3:C1052),,MAX($C$3:C1052))))</f>
        <v>11316524000</v>
      </c>
    </row>
    <row r="1053" spans="1:2" x14ac:dyDescent="0.3">
      <c r="A1053" s="11" t="str">
        <f t="shared" si="16"/>
        <v>5</v>
      </c>
      <c r="B1053" s="12">
        <f>IF(D1053=$B$1,,(IF(C1053=MAX($C$3:C1053),,MAX($C$3:C1053))))</f>
        <v>11316524000</v>
      </c>
    </row>
    <row r="1054" spans="1:2" x14ac:dyDescent="0.3">
      <c r="A1054" s="11" t="str">
        <f t="shared" si="16"/>
        <v>5</v>
      </c>
      <c r="B1054" s="12">
        <f>IF(D1054=$B$1,,(IF(C1054=MAX($C$3:C1054),,MAX($C$3:C1054))))</f>
        <v>11316524000</v>
      </c>
    </row>
    <row r="1055" spans="1:2" x14ac:dyDescent="0.3">
      <c r="A1055" s="11" t="str">
        <f t="shared" si="16"/>
        <v>5</v>
      </c>
      <c r="B1055" s="12">
        <f>IF(D1055=$B$1,,(IF(C1055=MAX($C$3:C1055),,MAX($C$3:C1055))))</f>
        <v>11316524000</v>
      </c>
    </row>
    <row r="1056" spans="1:2" x14ac:dyDescent="0.3">
      <c r="A1056" s="11" t="str">
        <f t="shared" si="16"/>
        <v>5</v>
      </c>
      <c r="B1056" s="12">
        <f>IF(D1056=$B$1,,(IF(C1056=MAX($C$3:C1056),,MAX($C$3:C1056))))</f>
        <v>11316524000</v>
      </c>
    </row>
    <row r="1057" spans="1:2" x14ac:dyDescent="0.3">
      <c r="A1057" s="11" t="str">
        <f t="shared" si="16"/>
        <v>5</v>
      </c>
      <c r="B1057" s="12">
        <f>IF(D1057=$B$1,,(IF(C1057=MAX($C$3:C1057),,MAX($C$3:C1057))))</f>
        <v>11316524000</v>
      </c>
    </row>
    <row r="1058" spans="1:2" x14ac:dyDescent="0.3">
      <c r="A1058" s="11" t="str">
        <f t="shared" si="16"/>
        <v>5</v>
      </c>
      <c r="B1058" s="12">
        <f>IF(D1058=$B$1,,(IF(C1058=MAX($C$3:C1058),,MAX($C$3:C1058))))</f>
        <v>11316524000</v>
      </c>
    </row>
    <row r="1059" spans="1:2" x14ac:dyDescent="0.3">
      <c r="A1059" s="11" t="str">
        <f t="shared" si="16"/>
        <v>5</v>
      </c>
      <c r="B1059" s="12">
        <f>IF(D1059=$B$1,,(IF(C1059=MAX($C$3:C1059),,MAX($C$3:C1059))))</f>
        <v>11316524000</v>
      </c>
    </row>
    <row r="1060" spans="1:2" x14ac:dyDescent="0.3">
      <c r="A1060" s="11" t="str">
        <f t="shared" si="16"/>
        <v>5</v>
      </c>
      <c r="B1060" s="12">
        <f>IF(D1060=$B$1,,(IF(C1060=MAX($C$3:C1060),,MAX($C$3:C1060))))</f>
        <v>11316524000</v>
      </c>
    </row>
    <row r="1061" spans="1:2" x14ac:dyDescent="0.3">
      <c r="A1061" s="11" t="str">
        <f t="shared" si="16"/>
        <v>5</v>
      </c>
      <c r="B1061" s="12">
        <f>IF(D1061=$B$1,,(IF(C1061=MAX($C$3:C1061),,MAX($C$3:C1061))))</f>
        <v>11316524000</v>
      </c>
    </row>
    <row r="1062" spans="1:2" x14ac:dyDescent="0.3">
      <c r="A1062" s="11" t="str">
        <f t="shared" si="16"/>
        <v>5</v>
      </c>
      <c r="B1062" s="12">
        <f>IF(D1062=$B$1,,(IF(C1062=MAX($C$3:C1062),,MAX($C$3:C1062))))</f>
        <v>11316524000</v>
      </c>
    </row>
    <row r="1063" spans="1:2" x14ac:dyDescent="0.3">
      <c r="A1063" s="11" t="str">
        <f t="shared" si="16"/>
        <v>5</v>
      </c>
      <c r="B1063" s="12">
        <f>IF(D1063=$B$1,,(IF(C1063=MAX($C$3:C1063),,MAX($C$3:C1063))))</f>
        <v>11316524000</v>
      </c>
    </row>
    <row r="1064" spans="1:2" x14ac:dyDescent="0.3">
      <c r="A1064" s="11" t="str">
        <f t="shared" si="16"/>
        <v>5</v>
      </c>
      <c r="B1064" s="12">
        <f>IF(D1064=$B$1,,(IF(C1064=MAX($C$3:C1064),,MAX($C$3:C1064))))</f>
        <v>11316524000</v>
      </c>
    </row>
    <row r="1065" spans="1:2" x14ac:dyDescent="0.3">
      <c r="A1065" s="11" t="str">
        <f t="shared" si="16"/>
        <v>5</v>
      </c>
      <c r="B1065" s="12">
        <f>IF(D1065=$B$1,,(IF(C1065=MAX($C$3:C1065),,MAX($C$3:C1065))))</f>
        <v>11316524000</v>
      </c>
    </row>
    <row r="1066" spans="1:2" x14ac:dyDescent="0.3">
      <c r="A1066" s="11" t="str">
        <f t="shared" si="16"/>
        <v>5</v>
      </c>
      <c r="B1066" s="12">
        <f>IF(D1066=$B$1,,(IF(C1066=MAX($C$3:C1066),,MAX($C$3:C1066))))</f>
        <v>11316524000</v>
      </c>
    </row>
    <row r="1067" spans="1:2" x14ac:dyDescent="0.3">
      <c r="A1067" s="11" t="str">
        <f t="shared" si="16"/>
        <v>5</v>
      </c>
      <c r="B1067" s="12">
        <f>IF(D1067=$B$1,,(IF(C1067=MAX($C$3:C1067),,MAX($C$3:C1067))))</f>
        <v>11316524000</v>
      </c>
    </row>
    <row r="1068" spans="1:2" x14ac:dyDescent="0.3">
      <c r="A1068" s="11" t="str">
        <f t="shared" si="16"/>
        <v>5</v>
      </c>
      <c r="B1068" s="12">
        <f>IF(D1068=$B$1,,(IF(C1068=MAX($C$3:C1068),,MAX($C$3:C1068))))</f>
        <v>11316524000</v>
      </c>
    </row>
    <row r="1069" spans="1:2" x14ac:dyDescent="0.3">
      <c r="A1069" s="11" t="str">
        <f t="shared" si="16"/>
        <v>5</v>
      </c>
      <c r="B1069" s="12">
        <f>IF(D1069=$B$1,,(IF(C1069=MAX($C$3:C1069),,MAX($C$3:C1069))))</f>
        <v>11316524000</v>
      </c>
    </row>
    <row r="1070" spans="1:2" x14ac:dyDescent="0.3">
      <c r="A1070" s="11" t="str">
        <f t="shared" si="16"/>
        <v>5</v>
      </c>
      <c r="B1070" s="12">
        <f>IF(D1070=$B$1,,(IF(C1070=MAX($C$3:C1070),,MAX($C$3:C1070))))</f>
        <v>11316524000</v>
      </c>
    </row>
    <row r="1071" spans="1:2" x14ac:dyDescent="0.3">
      <c r="A1071" s="11" t="str">
        <f t="shared" si="16"/>
        <v>5</v>
      </c>
      <c r="B1071" s="12">
        <f>IF(D1071=$B$1,,(IF(C1071=MAX($C$3:C1071),,MAX($C$3:C1071))))</f>
        <v>11316524000</v>
      </c>
    </row>
    <row r="1072" spans="1:2" x14ac:dyDescent="0.3">
      <c r="A1072" s="11" t="str">
        <f t="shared" si="16"/>
        <v>5</v>
      </c>
      <c r="B1072" s="12">
        <f>IF(D1072=$B$1,,(IF(C1072=MAX($C$3:C1072),,MAX($C$3:C1072))))</f>
        <v>11316524000</v>
      </c>
    </row>
    <row r="1073" spans="1:2" x14ac:dyDescent="0.3">
      <c r="A1073" s="11" t="str">
        <f t="shared" si="16"/>
        <v>5</v>
      </c>
      <c r="B1073" s="12">
        <f>IF(D1073=$B$1,,(IF(C1073=MAX($C$3:C1073),,MAX($C$3:C1073))))</f>
        <v>11316524000</v>
      </c>
    </row>
    <row r="1074" spans="1:2" x14ac:dyDescent="0.3">
      <c r="A1074" s="11" t="str">
        <f t="shared" si="16"/>
        <v>5</v>
      </c>
      <c r="B1074" s="12">
        <f>IF(D1074=$B$1,,(IF(C1074=MAX($C$3:C1074),,MAX($C$3:C1074))))</f>
        <v>11316524000</v>
      </c>
    </row>
    <row r="1075" spans="1:2" x14ac:dyDescent="0.3">
      <c r="A1075" s="11" t="str">
        <f t="shared" si="16"/>
        <v>5</v>
      </c>
      <c r="B1075" s="12">
        <f>IF(D1075=$B$1,,(IF(C1075=MAX($C$3:C1075),,MAX($C$3:C1075))))</f>
        <v>11316524000</v>
      </c>
    </row>
    <row r="1076" spans="1:2" x14ac:dyDescent="0.3">
      <c r="A1076" s="11" t="str">
        <f t="shared" si="16"/>
        <v>5</v>
      </c>
      <c r="B1076" s="12">
        <f>IF(D1076=$B$1,,(IF(C1076=MAX($C$3:C1076),,MAX($C$3:C1076))))</f>
        <v>11316524000</v>
      </c>
    </row>
    <row r="1077" spans="1:2" x14ac:dyDescent="0.3">
      <c r="A1077" s="11" t="str">
        <f t="shared" si="16"/>
        <v>5</v>
      </c>
      <c r="B1077" s="12">
        <f>IF(D1077=$B$1,,(IF(C1077=MAX($C$3:C1077),,MAX($C$3:C1077))))</f>
        <v>11316524000</v>
      </c>
    </row>
    <row r="1078" spans="1:2" x14ac:dyDescent="0.3">
      <c r="A1078" s="11" t="str">
        <f t="shared" si="16"/>
        <v>5</v>
      </c>
      <c r="B1078" s="12">
        <f>IF(D1078=$B$1,,(IF(C1078=MAX($C$3:C1078),,MAX($C$3:C1078))))</f>
        <v>11316524000</v>
      </c>
    </row>
    <row r="1079" spans="1:2" x14ac:dyDescent="0.3">
      <c r="A1079" s="11" t="str">
        <f t="shared" si="16"/>
        <v>5</v>
      </c>
      <c r="B1079" s="12">
        <f>IF(D1079=$B$1,,(IF(C1079=MAX($C$3:C1079),,MAX($C$3:C1079))))</f>
        <v>11316524000</v>
      </c>
    </row>
    <row r="1080" spans="1:2" x14ac:dyDescent="0.3">
      <c r="A1080" s="11" t="str">
        <f t="shared" si="16"/>
        <v>5</v>
      </c>
      <c r="B1080" s="12">
        <f>IF(D1080=$B$1,,(IF(C1080=MAX($C$3:C1080),,MAX($C$3:C1080))))</f>
        <v>11316524000</v>
      </c>
    </row>
    <row r="1081" spans="1:2" x14ac:dyDescent="0.3">
      <c r="A1081" s="11" t="str">
        <f t="shared" si="16"/>
        <v>5</v>
      </c>
      <c r="B1081" s="12">
        <f>IF(D1081=$B$1,,(IF(C1081=MAX($C$3:C1081),,MAX($C$3:C1081))))</f>
        <v>11316524000</v>
      </c>
    </row>
    <row r="1082" spans="1:2" x14ac:dyDescent="0.3">
      <c r="A1082" s="11" t="str">
        <f t="shared" si="16"/>
        <v>5</v>
      </c>
      <c r="B1082" s="12">
        <f>IF(D1082=$B$1,,(IF(C1082=MAX($C$3:C1082),,MAX($C$3:C1082))))</f>
        <v>11316524000</v>
      </c>
    </row>
    <row r="1083" spans="1:2" x14ac:dyDescent="0.3">
      <c r="A1083" s="11" t="str">
        <f t="shared" si="16"/>
        <v>5</v>
      </c>
      <c r="B1083" s="12">
        <f>IF(D1083=$B$1,,(IF(C1083=MAX($C$3:C1083),,MAX($C$3:C1083))))</f>
        <v>11316524000</v>
      </c>
    </row>
    <row r="1084" spans="1:2" x14ac:dyDescent="0.3">
      <c r="A1084" s="11" t="str">
        <f t="shared" si="16"/>
        <v>5</v>
      </c>
      <c r="B1084" s="12">
        <f>IF(D1084=$B$1,,(IF(C1084=MAX($C$3:C1084),,MAX($C$3:C1084))))</f>
        <v>11316524000</v>
      </c>
    </row>
    <row r="1085" spans="1:2" x14ac:dyDescent="0.3">
      <c r="A1085" s="11" t="str">
        <f t="shared" si="16"/>
        <v>5</v>
      </c>
      <c r="B1085" s="12">
        <f>IF(D1085=$B$1,,(IF(C1085=MAX($C$3:C1085),,MAX($C$3:C1085))))</f>
        <v>11316524000</v>
      </c>
    </row>
    <row r="1086" spans="1:2" x14ac:dyDescent="0.3">
      <c r="A1086" s="11" t="str">
        <f t="shared" si="16"/>
        <v>5</v>
      </c>
      <c r="B1086" s="12">
        <f>IF(D1086=$B$1,,(IF(C1086=MAX($C$3:C1086),,MAX($C$3:C1086))))</f>
        <v>11316524000</v>
      </c>
    </row>
    <row r="1087" spans="1:2" x14ac:dyDescent="0.3">
      <c r="A1087" s="11" t="str">
        <f t="shared" si="16"/>
        <v>5</v>
      </c>
      <c r="B1087" s="12">
        <f>IF(D1087=$B$1,,(IF(C1087=MAX($C$3:C1087),,MAX($C$3:C1087))))</f>
        <v>11316524000</v>
      </c>
    </row>
    <row r="1088" spans="1:2" x14ac:dyDescent="0.3">
      <c r="A1088" s="11" t="str">
        <f t="shared" si="16"/>
        <v>5</v>
      </c>
      <c r="B1088" s="12">
        <f>IF(D1088=$B$1,,(IF(C1088=MAX($C$3:C1088),,MAX($C$3:C1088))))</f>
        <v>11316524000</v>
      </c>
    </row>
    <row r="1089" spans="1:2" x14ac:dyDescent="0.3">
      <c r="A1089" s="11" t="str">
        <f t="shared" si="16"/>
        <v>5</v>
      </c>
      <c r="B1089" s="12">
        <f>IF(D1089=$B$1,,(IF(C1089=MAX($C$3:C1089),,MAX($C$3:C1089))))</f>
        <v>11316524000</v>
      </c>
    </row>
    <row r="1090" spans="1:2" x14ac:dyDescent="0.3">
      <c r="A1090" s="11" t="str">
        <f t="shared" si="16"/>
        <v>5</v>
      </c>
      <c r="B1090" s="12">
        <f>IF(D1090=$B$1,,(IF(C1090=MAX($C$3:C1090),,MAX($C$3:C1090))))</f>
        <v>11316524000</v>
      </c>
    </row>
    <row r="1091" spans="1:2" x14ac:dyDescent="0.3">
      <c r="A1091" s="11" t="str">
        <f t="shared" si="16"/>
        <v>5</v>
      </c>
      <c r="B1091" s="12">
        <f>IF(D1091=$B$1,,(IF(C1091=MAX($C$3:C1091),,MAX($C$3:C1091))))</f>
        <v>11316524000</v>
      </c>
    </row>
    <row r="1092" spans="1:2" x14ac:dyDescent="0.3">
      <c r="A1092" s="11" t="str">
        <f t="shared" si="16"/>
        <v>5</v>
      </c>
      <c r="B1092" s="12">
        <f>IF(D1092=$B$1,,(IF(C1092=MAX($C$3:C1092),,MAX($C$3:C1092))))</f>
        <v>11316524000</v>
      </c>
    </row>
    <row r="1093" spans="1:2" x14ac:dyDescent="0.3">
      <c r="A1093" s="11" t="str">
        <f t="shared" ref="A1093:A1156" si="17">IF(B1093=0,LEFT(RIGHT(C1093,6),1),LEFT(RIGHT(B1093,6),1))</f>
        <v>5</v>
      </c>
      <c r="B1093" s="12">
        <f>IF(D1093=$B$1,,(IF(C1093=MAX($C$3:C1093),,MAX($C$3:C1093))))</f>
        <v>11316524000</v>
      </c>
    </row>
    <row r="1094" spans="1:2" x14ac:dyDescent="0.3">
      <c r="A1094" s="11" t="str">
        <f t="shared" si="17"/>
        <v>5</v>
      </c>
      <c r="B1094" s="12">
        <f>IF(D1094=$B$1,,(IF(C1094=MAX($C$3:C1094),,MAX($C$3:C1094))))</f>
        <v>11316524000</v>
      </c>
    </row>
    <row r="1095" spans="1:2" x14ac:dyDescent="0.3">
      <c r="A1095" s="11" t="str">
        <f t="shared" si="17"/>
        <v>5</v>
      </c>
      <c r="B1095" s="12">
        <f>IF(D1095=$B$1,,(IF(C1095=MAX($C$3:C1095),,MAX($C$3:C1095))))</f>
        <v>11316524000</v>
      </c>
    </row>
    <row r="1096" spans="1:2" x14ac:dyDescent="0.3">
      <c r="A1096" s="11" t="str">
        <f t="shared" si="17"/>
        <v>5</v>
      </c>
      <c r="B1096" s="12">
        <f>IF(D1096=$B$1,,(IF(C1096=MAX($C$3:C1096),,MAX($C$3:C1096))))</f>
        <v>11316524000</v>
      </c>
    </row>
    <row r="1097" spans="1:2" x14ac:dyDescent="0.3">
      <c r="A1097" s="11" t="str">
        <f t="shared" si="17"/>
        <v>5</v>
      </c>
      <c r="B1097" s="12">
        <f>IF(D1097=$B$1,,(IF(C1097=MAX($C$3:C1097),,MAX($C$3:C1097))))</f>
        <v>11316524000</v>
      </c>
    </row>
    <row r="1098" spans="1:2" x14ac:dyDescent="0.3">
      <c r="A1098" s="11" t="str">
        <f t="shared" si="17"/>
        <v>5</v>
      </c>
      <c r="B1098" s="12">
        <f>IF(D1098=$B$1,,(IF(C1098=MAX($C$3:C1098),,MAX($C$3:C1098))))</f>
        <v>11316524000</v>
      </c>
    </row>
    <row r="1099" spans="1:2" x14ac:dyDescent="0.3">
      <c r="A1099" s="11" t="str">
        <f t="shared" si="17"/>
        <v>5</v>
      </c>
      <c r="B1099" s="12">
        <f>IF(D1099=$B$1,,(IF(C1099=MAX($C$3:C1099),,MAX($C$3:C1099))))</f>
        <v>11316524000</v>
      </c>
    </row>
    <row r="1100" spans="1:2" x14ac:dyDescent="0.3">
      <c r="A1100" s="11" t="str">
        <f t="shared" si="17"/>
        <v>5</v>
      </c>
      <c r="B1100" s="12">
        <f>IF(D1100=$B$1,,(IF(C1100=MAX($C$3:C1100),,MAX($C$3:C1100))))</f>
        <v>11316524000</v>
      </c>
    </row>
    <row r="1101" spans="1:2" x14ac:dyDescent="0.3">
      <c r="A1101" s="11" t="str">
        <f t="shared" si="17"/>
        <v>5</v>
      </c>
      <c r="B1101" s="12">
        <f>IF(D1101=$B$1,,(IF(C1101=MAX($C$3:C1101),,MAX($C$3:C1101))))</f>
        <v>11316524000</v>
      </c>
    </row>
    <row r="1102" spans="1:2" x14ac:dyDescent="0.3">
      <c r="A1102" s="11" t="str">
        <f t="shared" si="17"/>
        <v>5</v>
      </c>
      <c r="B1102" s="12">
        <f>IF(D1102=$B$1,,(IF(C1102=MAX($C$3:C1102),,MAX($C$3:C1102))))</f>
        <v>11316524000</v>
      </c>
    </row>
    <row r="1103" spans="1:2" x14ac:dyDescent="0.3">
      <c r="A1103" s="11" t="str">
        <f t="shared" si="17"/>
        <v>5</v>
      </c>
      <c r="B1103" s="12">
        <f>IF(D1103=$B$1,,(IF(C1103=MAX($C$3:C1103),,MAX($C$3:C1103))))</f>
        <v>11316524000</v>
      </c>
    </row>
    <row r="1104" spans="1:2" x14ac:dyDescent="0.3">
      <c r="A1104" s="11" t="str">
        <f t="shared" si="17"/>
        <v>5</v>
      </c>
      <c r="B1104" s="12">
        <f>IF(D1104=$B$1,,(IF(C1104=MAX($C$3:C1104),,MAX($C$3:C1104))))</f>
        <v>11316524000</v>
      </c>
    </row>
    <row r="1105" spans="1:2" x14ac:dyDescent="0.3">
      <c r="A1105" s="11" t="str">
        <f t="shared" si="17"/>
        <v>5</v>
      </c>
      <c r="B1105" s="12">
        <f>IF(D1105=$B$1,,(IF(C1105=MAX($C$3:C1105),,MAX($C$3:C1105))))</f>
        <v>11316524000</v>
      </c>
    </row>
    <row r="1106" spans="1:2" x14ac:dyDescent="0.3">
      <c r="A1106" s="11" t="str">
        <f t="shared" si="17"/>
        <v>5</v>
      </c>
      <c r="B1106" s="12">
        <f>IF(D1106=$B$1,,(IF(C1106=MAX($C$3:C1106),,MAX($C$3:C1106))))</f>
        <v>11316524000</v>
      </c>
    </row>
    <row r="1107" spans="1:2" x14ac:dyDescent="0.3">
      <c r="A1107" s="11" t="str">
        <f t="shared" si="17"/>
        <v>5</v>
      </c>
      <c r="B1107" s="12">
        <f>IF(D1107=$B$1,,(IF(C1107=MAX($C$3:C1107),,MAX($C$3:C1107))))</f>
        <v>11316524000</v>
      </c>
    </row>
    <row r="1108" spans="1:2" x14ac:dyDescent="0.3">
      <c r="A1108" s="11" t="str">
        <f t="shared" si="17"/>
        <v>5</v>
      </c>
      <c r="B1108" s="12">
        <f>IF(D1108=$B$1,,(IF(C1108=MAX($C$3:C1108),,MAX($C$3:C1108))))</f>
        <v>11316524000</v>
      </c>
    </row>
    <row r="1109" spans="1:2" x14ac:dyDescent="0.3">
      <c r="A1109" s="11" t="str">
        <f t="shared" si="17"/>
        <v>5</v>
      </c>
      <c r="B1109" s="12">
        <f>IF(D1109=$B$1,,(IF(C1109=MAX($C$3:C1109),,MAX($C$3:C1109))))</f>
        <v>11316524000</v>
      </c>
    </row>
    <row r="1110" spans="1:2" x14ac:dyDescent="0.3">
      <c r="A1110" s="11" t="str">
        <f t="shared" si="17"/>
        <v>5</v>
      </c>
      <c r="B1110" s="12">
        <f>IF(D1110=$B$1,,(IF(C1110=MAX($C$3:C1110),,MAX($C$3:C1110))))</f>
        <v>11316524000</v>
      </c>
    </row>
    <row r="1111" spans="1:2" x14ac:dyDescent="0.3">
      <c r="A1111" s="11" t="str">
        <f t="shared" si="17"/>
        <v>5</v>
      </c>
      <c r="B1111" s="12">
        <f>IF(D1111=$B$1,,(IF(C1111=MAX($C$3:C1111),,MAX($C$3:C1111))))</f>
        <v>11316524000</v>
      </c>
    </row>
    <row r="1112" spans="1:2" x14ac:dyDescent="0.3">
      <c r="A1112" s="11" t="str">
        <f t="shared" si="17"/>
        <v>5</v>
      </c>
      <c r="B1112" s="12">
        <f>IF(D1112=$B$1,,(IF(C1112=MAX($C$3:C1112),,MAX($C$3:C1112))))</f>
        <v>11316524000</v>
      </c>
    </row>
    <row r="1113" spans="1:2" x14ac:dyDescent="0.3">
      <c r="A1113" s="11" t="str">
        <f t="shared" si="17"/>
        <v>5</v>
      </c>
      <c r="B1113" s="12">
        <f>IF(D1113=$B$1,,(IF(C1113=MAX($C$3:C1113),,MAX($C$3:C1113))))</f>
        <v>11316524000</v>
      </c>
    </row>
    <row r="1114" spans="1:2" x14ac:dyDescent="0.3">
      <c r="A1114" s="11" t="str">
        <f t="shared" si="17"/>
        <v>5</v>
      </c>
      <c r="B1114" s="12">
        <f>IF(D1114=$B$1,,(IF(C1114=MAX($C$3:C1114),,MAX($C$3:C1114))))</f>
        <v>11316524000</v>
      </c>
    </row>
    <row r="1115" spans="1:2" x14ac:dyDescent="0.3">
      <c r="A1115" s="11" t="str">
        <f t="shared" si="17"/>
        <v>5</v>
      </c>
      <c r="B1115" s="12">
        <f>IF(D1115=$B$1,,(IF(C1115=MAX($C$3:C1115),,MAX($C$3:C1115))))</f>
        <v>11316524000</v>
      </c>
    </row>
    <row r="1116" spans="1:2" x14ac:dyDescent="0.3">
      <c r="A1116" s="11" t="str">
        <f t="shared" si="17"/>
        <v>5</v>
      </c>
      <c r="B1116" s="12">
        <f>IF(D1116=$B$1,,(IF(C1116=MAX($C$3:C1116),,MAX($C$3:C1116))))</f>
        <v>11316524000</v>
      </c>
    </row>
    <row r="1117" spans="1:2" x14ac:dyDescent="0.3">
      <c r="A1117" s="11" t="str">
        <f t="shared" si="17"/>
        <v>5</v>
      </c>
      <c r="B1117" s="12">
        <f>IF(D1117=$B$1,,(IF(C1117=MAX($C$3:C1117),,MAX($C$3:C1117))))</f>
        <v>11316524000</v>
      </c>
    </row>
    <row r="1118" spans="1:2" x14ac:dyDescent="0.3">
      <c r="A1118" s="11" t="str">
        <f t="shared" si="17"/>
        <v>5</v>
      </c>
      <c r="B1118" s="12">
        <f>IF(D1118=$B$1,,(IF(C1118=MAX($C$3:C1118),,MAX($C$3:C1118))))</f>
        <v>11316524000</v>
      </c>
    </row>
    <row r="1119" spans="1:2" x14ac:dyDescent="0.3">
      <c r="A1119" s="11" t="str">
        <f t="shared" si="17"/>
        <v>5</v>
      </c>
      <c r="B1119" s="12">
        <f>IF(D1119=$B$1,,(IF(C1119=MAX($C$3:C1119),,MAX($C$3:C1119))))</f>
        <v>11316524000</v>
      </c>
    </row>
    <row r="1120" spans="1:2" x14ac:dyDescent="0.3">
      <c r="A1120" s="11" t="str">
        <f t="shared" si="17"/>
        <v>5</v>
      </c>
      <c r="B1120" s="12">
        <f>IF(D1120=$B$1,,(IF(C1120=MAX($C$3:C1120),,MAX($C$3:C1120))))</f>
        <v>11316524000</v>
      </c>
    </row>
    <row r="1121" spans="1:2" x14ac:dyDescent="0.3">
      <c r="A1121" s="11" t="str">
        <f t="shared" si="17"/>
        <v>5</v>
      </c>
      <c r="B1121" s="12">
        <f>IF(D1121=$B$1,,(IF(C1121=MAX($C$3:C1121),,MAX($C$3:C1121))))</f>
        <v>11316524000</v>
      </c>
    </row>
    <row r="1122" spans="1:2" x14ac:dyDescent="0.3">
      <c r="A1122" s="11" t="str">
        <f t="shared" si="17"/>
        <v>5</v>
      </c>
      <c r="B1122" s="12">
        <f>IF(D1122=$B$1,,(IF(C1122=MAX($C$3:C1122),,MAX($C$3:C1122))))</f>
        <v>11316524000</v>
      </c>
    </row>
    <row r="1123" spans="1:2" x14ac:dyDescent="0.3">
      <c r="A1123" s="11" t="str">
        <f t="shared" si="17"/>
        <v>5</v>
      </c>
      <c r="B1123" s="12">
        <f>IF(D1123=$B$1,,(IF(C1123=MAX($C$3:C1123),,MAX($C$3:C1123))))</f>
        <v>11316524000</v>
      </c>
    </row>
    <row r="1124" spans="1:2" x14ac:dyDescent="0.3">
      <c r="A1124" s="11" t="str">
        <f t="shared" si="17"/>
        <v>5</v>
      </c>
      <c r="B1124" s="12">
        <f>IF(D1124=$B$1,,(IF(C1124=MAX($C$3:C1124),,MAX($C$3:C1124))))</f>
        <v>11316524000</v>
      </c>
    </row>
    <row r="1125" spans="1:2" x14ac:dyDescent="0.3">
      <c r="A1125" s="11" t="str">
        <f t="shared" si="17"/>
        <v>5</v>
      </c>
      <c r="B1125" s="12">
        <f>IF(D1125=$B$1,,(IF(C1125=MAX($C$3:C1125),,MAX($C$3:C1125))))</f>
        <v>11316524000</v>
      </c>
    </row>
    <row r="1126" spans="1:2" x14ac:dyDescent="0.3">
      <c r="A1126" s="11" t="str">
        <f t="shared" si="17"/>
        <v>5</v>
      </c>
      <c r="B1126" s="12">
        <f>IF(D1126=$B$1,,(IF(C1126=MAX($C$3:C1126),,MAX($C$3:C1126))))</f>
        <v>11316524000</v>
      </c>
    </row>
    <row r="1127" spans="1:2" x14ac:dyDescent="0.3">
      <c r="A1127" s="11" t="str">
        <f t="shared" si="17"/>
        <v>5</v>
      </c>
      <c r="B1127" s="12">
        <f>IF(D1127=$B$1,,(IF(C1127=MAX($C$3:C1127),,MAX($C$3:C1127))))</f>
        <v>11316524000</v>
      </c>
    </row>
    <row r="1128" spans="1:2" x14ac:dyDescent="0.3">
      <c r="A1128" s="11" t="str">
        <f t="shared" si="17"/>
        <v>5</v>
      </c>
      <c r="B1128" s="12">
        <f>IF(D1128=$B$1,,(IF(C1128=MAX($C$3:C1128),,MAX($C$3:C1128))))</f>
        <v>11316524000</v>
      </c>
    </row>
    <row r="1129" spans="1:2" x14ac:dyDescent="0.3">
      <c r="A1129" s="11" t="str">
        <f t="shared" si="17"/>
        <v>5</v>
      </c>
      <c r="B1129" s="12">
        <f>IF(D1129=$B$1,,(IF(C1129=MAX($C$3:C1129),,MAX($C$3:C1129))))</f>
        <v>11316524000</v>
      </c>
    </row>
    <row r="1130" spans="1:2" x14ac:dyDescent="0.3">
      <c r="A1130" s="11" t="str">
        <f t="shared" si="17"/>
        <v>5</v>
      </c>
      <c r="B1130" s="12">
        <f>IF(D1130=$B$1,,(IF(C1130=MAX($C$3:C1130),,MAX($C$3:C1130))))</f>
        <v>11316524000</v>
      </c>
    </row>
    <row r="1131" spans="1:2" x14ac:dyDescent="0.3">
      <c r="A1131" s="11" t="str">
        <f t="shared" si="17"/>
        <v>5</v>
      </c>
      <c r="B1131" s="12">
        <f>IF(D1131=$B$1,,(IF(C1131=MAX($C$3:C1131),,MAX($C$3:C1131))))</f>
        <v>11316524000</v>
      </c>
    </row>
    <row r="1132" spans="1:2" x14ac:dyDescent="0.3">
      <c r="A1132" s="11" t="str">
        <f t="shared" si="17"/>
        <v>5</v>
      </c>
      <c r="B1132" s="12">
        <f>IF(D1132=$B$1,,(IF(C1132=MAX($C$3:C1132),,MAX($C$3:C1132))))</f>
        <v>11316524000</v>
      </c>
    </row>
    <row r="1133" spans="1:2" x14ac:dyDescent="0.3">
      <c r="A1133" s="11" t="str">
        <f t="shared" si="17"/>
        <v>5</v>
      </c>
      <c r="B1133" s="12">
        <f>IF(D1133=$B$1,,(IF(C1133=MAX($C$3:C1133),,MAX($C$3:C1133))))</f>
        <v>11316524000</v>
      </c>
    </row>
    <row r="1134" spans="1:2" x14ac:dyDescent="0.3">
      <c r="A1134" s="11" t="str">
        <f t="shared" si="17"/>
        <v>5</v>
      </c>
      <c r="B1134" s="12">
        <f>IF(D1134=$B$1,,(IF(C1134=MAX($C$3:C1134),,MAX($C$3:C1134))))</f>
        <v>11316524000</v>
      </c>
    </row>
    <row r="1135" spans="1:2" x14ac:dyDescent="0.3">
      <c r="A1135" s="11" t="str">
        <f t="shared" si="17"/>
        <v>5</v>
      </c>
      <c r="B1135" s="12">
        <f>IF(D1135=$B$1,,(IF(C1135=MAX($C$3:C1135),,MAX($C$3:C1135))))</f>
        <v>11316524000</v>
      </c>
    </row>
    <row r="1136" spans="1:2" x14ac:dyDescent="0.3">
      <c r="A1136" s="11" t="str">
        <f t="shared" si="17"/>
        <v>5</v>
      </c>
      <c r="B1136" s="12">
        <f>IF(D1136=$B$1,,(IF(C1136=MAX($C$3:C1136),,MAX($C$3:C1136))))</f>
        <v>11316524000</v>
      </c>
    </row>
    <row r="1137" spans="1:2" x14ac:dyDescent="0.3">
      <c r="A1137" s="11" t="str">
        <f t="shared" si="17"/>
        <v>5</v>
      </c>
      <c r="B1137" s="12">
        <f>IF(D1137=$B$1,,(IF(C1137=MAX($C$3:C1137),,MAX($C$3:C1137))))</f>
        <v>11316524000</v>
      </c>
    </row>
    <row r="1138" spans="1:2" x14ac:dyDescent="0.3">
      <c r="A1138" s="11" t="str">
        <f t="shared" si="17"/>
        <v>5</v>
      </c>
      <c r="B1138" s="12">
        <f>IF(D1138=$B$1,,(IF(C1138=MAX($C$3:C1138),,MAX($C$3:C1138))))</f>
        <v>11316524000</v>
      </c>
    </row>
    <row r="1139" spans="1:2" x14ac:dyDescent="0.3">
      <c r="A1139" s="11" t="str">
        <f t="shared" si="17"/>
        <v>5</v>
      </c>
      <c r="B1139" s="12">
        <f>IF(D1139=$B$1,,(IF(C1139=MAX($C$3:C1139),,MAX($C$3:C1139))))</f>
        <v>11316524000</v>
      </c>
    </row>
    <row r="1140" spans="1:2" x14ac:dyDescent="0.3">
      <c r="A1140" s="11" t="str">
        <f t="shared" si="17"/>
        <v>5</v>
      </c>
      <c r="B1140" s="12">
        <f>IF(D1140=$B$1,,(IF(C1140=MAX($C$3:C1140),,MAX($C$3:C1140))))</f>
        <v>11316524000</v>
      </c>
    </row>
    <row r="1141" spans="1:2" x14ac:dyDescent="0.3">
      <c r="A1141" s="11" t="str">
        <f t="shared" si="17"/>
        <v>5</v>
      </c>
      <c r="B1141" s="12">
        <f>IF(D1141=$B$1,,(IF(C1141=MAX($C$3:C1141),,MAX($C$3:C1141))))</f>
        <v>11316524000</v>
      </c>
    </row>
    <row r="1142" spans="1:2" x14ac:dyDescent="0.3">
      <c r="A1142" s="11" t="str">
        <f t="shared" si="17"/>
        <v>5</v>
      </c>
      <c r="B1142" s="12">
        <f>IF(D1142=$B$1,,(IF(C1142=MAX($C$3:C1142),,MAX($C$3:C1142))))</f>
        <v>11316524000</v>
      </c>
    </row>
    <row r="1143" spans="1:2" x14ac:dyDescent="0.3">
      <c r="A1143" s="11" t="str">
        <f t="shared" si="17"/>
        <v>5</v>
      </c>
      <c r="B1143" s="12">
        <f>IF(D1143=$B$1,,(IF(C1143=MAX($C$3:C1143),,MAX($C$3:C1143))))</f>
        <v>11316524000</v>
      </c>
    </row>
    <row r="1144" spans="1:2" x14ac:dyDescent="0.3">
      <c r="A1144" s="11" t="str">
        <f t="shared" si="17"/>
        <v>5</v>
      </c>
      <c r="B1144" s="12">
        <f>IF(D1144=$B$1,,(IF(C1144=MAX($C$3:C1144),,MAX($C$3:C1144))))</f>
        <v>11316524000</v>
      </c>
    </row>
    <row r="1145" spans="1:2" x14ac:dyDescent="0.3">
      <c r="A1145" s="11" t="str">
        <f t="shared" si="17"/>
        <v>5</v>
      </c>
      <c r="B1145" s="12">
        <f>IF(D1145=$B$1,,(IF(C1145=MAX($C$3:C1145),,MAX($C$3:C1145))))</f>
        <v>11316524000</v>
      </c>
    </row>
    <row r="1146" spans="1:2" x14ac:dyDescent="0.3">
      <c r="A1146" s="11" t="str">
        <f t="shared" si="17"/>
        <v>5</v>
      </c>
      <c r="B1146" s="12">
        <f>IF(D1146=$B$1,,(IF(C1146=MAX($C$3:C1146),,MAX($C$3:C1146))))</f>
        <v>11316524000</v>
      </c>
    </row>
    <row r="1147" spans="1:2" x14ac:dyDescent="0.3">
      <c r="A1147" s="11" t="str">
        <f t="shared" si="17"/>
        <v>5</v>
      </c>
      <c r="B1147" s="12">
        <f>IF(D1147=$B$1,,(IF(C1147=MAX($C$3:C1147),,MAX($C$3:C1147))))</f>
        <v>11316524000</v>
      </c>
    </row>
    <row r="1148" spans="1:2" x14ac:dyDescent="0.3">
      <c r="A1148" s="11" t="str">
        <f t="shared" si="17"/>
        <v>5</v>
      </c>
      <c r="B1148" s="12">
        <f>IF(D1148=$B$1,,(IF(C1148=MAX($C$3:C1148),,MAX($C$3:C1148))))</f>
        <v>11316524000</v>
      </c>
    </row>
    <row r="1149" spans="1:2" x14ac:dyDescent="0.3">
      <c r="A1149" s="11" t="str">
        <f t="shared" si="17"/>
        <v>5</v>
      </c>
      <c r="B1149" s="12">
        <f>IF(D1149=$B$1,,(IF(C1149=MAX($C$3:C1149),,MAX($C$3:C1149))))</f>
        <v>11316524000</v>
      </c>
    </row>
    <row r="1150" spans="1:2" x14ac:dyDescent="0.3">
      <c r="A1150" s="11" t="str">
        <f t="shared" si="17"/>
        <v>5</v>
      </c>
      <c r="B1150" s="12">
        <f>IF(D1150=$B$1,,(IF(C1150=MAX($C$3:C1150),,MAX($C$3:C1150))))</f>
        <v>11316524000</v>
      </c>
    </row>
    <row r="1151" spans="1:2" x14ac:dyDescent="0.3">
      <c r="A1151" s="11" t="str">
        <f t="shared" si="17"/>
        <v>5</v>
      </c>
      <c r="B1151" s="12">
        <f>IF(D1151=$B$1,,(IF(C1151=MAX($C$3:C1151),,MAX($C$3:C1151))))</f>
        <v>11316524000</v>
      </c>
    </row>
    <row r="1152" spans="1:2" x14ac:dyDescent="0.3">
      <c r="A1152" s="11" t="str">
        <f t="shared" si="17"/>
        <v>5</v>
      </c>
      <c r="B1152" s="12">
        <f>IF(D1152=$B$1,,(IF(C1152=MAX($C$3:C1152),,MAX($C$3:C1152))))</f>
        <v>11316524000</v>
      </c>
    </row>
    <row r="1153" spans="1:2" x14ac:dyDescent="0.3">
      <c r="A1153" s="11" t="str">
        <f t="shared" si="17"/>
        <v>5</v>
      </c>
      <c r="B1153" s="12">
        <f>IF(D1153=$B$1,,(IF(C1153=MAX($C$3:C1153),,MAX($C$3:C1153))))</f>
        <v>11316524000</v>
      </c>
    </row>
    <row r="1154" spans="1:2" x14ac:dyDescent="0.3">
      <c r="A1154" s="11" t="str">
        <f t="shared" si="17"/>
        <v>5</v>
      </c>
      <c r="B1154" s="12">
        <f>IF(D1154=$B$1,,(IF(C1154=MAX($C$3:C1154),,MAX($C$3:C1154))))</f>
        <v>11316524000</v>
      </c>
    </row>
    <row r="1155" spans="1:2" x14ac:dyDescent="0.3">
      <c r="A1155" s="11" t="str">
        <f t="shared" si="17"/>
        <v>5</v>
      </c>
      <c r="B1155" s="12">
        <f>IF(D1155=$B$1,,(IF(C1155=MAX($C$3:C1155),,MAX($C$3:C1155))))</f>
        <v>11316524000</v>
      </c>
    </row>
    <row r="1156" spans="1:2" x14ac:dyDescent="0.3">
      <c r="A1156" s="11" t="str">
        <f t="shared" si="17"/>
        <v>5</v>
      </c>
      <c r="B1156" s="12">
        <f>IF(D1156=$B$1,,(IF(C1156=MAX($C$3:C1156),,MAX($C$3:C1156))))</f>
        <v>11316524000</v>
      </c>
    </row>
    <row r="1157" spans="1:2" x14ac:dyDescent="0.3">
      <c r="A1157" s="11" t="str">
        <f t="shared" ref="A1157:A1220" si="18">IF(B1157=0,LEFT(RIGHT(C1157,6),1),LEFT(RIGHT(B1157,6),1))</f>
        <v>5</v>
      </c>
      <c r="B1157" s="12">
        <f>IF(D1157=$B$1,,(IF(C1157=MAX($C$3:C1157),,MAX($C$3:C1157))))</f>
        <v>11316524000</v>
      </c>
    </row>
    <row r="1158" spans="1:2" x14ac:dyDescent="0.3">
      <c r="A1158" s="11" t="str">
        <f t="shared" si="18"/>
        <v>5</v>
      </c>
      <c r="B1158" s="12">
        <f>IF(D1158=$B$1,,(IF(C1158=MAX($C$3:C1158),,MAX($C$3:C1158))))</f>
        <v>11316524000</v>
      </c>
    </row>
    <row r="1159" spans="1:2" x14ac:dyDescent="0.3">
      <c r="A1159" s="11" t="str">
        <f t="shared" si="18"/>
        <v>5</v>
      </c>
      <c r="B1159" s="12">
        <f>IF(D1159=$B$1,,(IF(C1159=MAX($C$3:C1159),,MAX($C$3:C1159))))</f>
        <v>11316524000</v>
      </c>
    </row>
    <row r="1160" spans="1:2" x14ac:dyDescent="0.3">
      <c r="A1160" s="11" t="str">
        <f t="shared" si="18"/>
        <v>5</v>
      </c>
      <c r="B1160" s="12">
        <f>IF(D1160=$B$1,,(IF(C1160=MAX($C$3:C1160),,MAX($C$3:C1160))))</f>
        <v>11316524000</v>
      </c>
    </row>
    <row r="1161" spans="1:2" x14ac:dyDescent="0.3">
      <c r="A1161" s="11" t="str">
        <f t="shared" si="18"/>
        <v>5</v>
      </c>
      <c r="B1161" s="12">
        <f>IF(D1161=$B$1,,(IF(C1161=MAX($C$3:C1161),,MAX($C$3:C1161))))</f>
        <v>11316524000</v>
      </c>
    </row>
    <row r="1162" spans="1:2" x14ac:dyDescent="0.3">
      <c r="A1162" s="11" t="str">
        <f t="shared" si="18"/>
        <v>5</v>
      </c>
      <c r="B1162" s="12">
        <f>IF(D1162=$B$1,,(IF(C1162=MAX($C$3:C1162),,MAX($C$3:C1162))))</f>
        <v>11316524000</v>
      </c>
    </row>
    <row r="1163" spans="1:2" x14ac:dyDescent="0.3">
      <c r="A1163" s="11" t="str">
        <f t="shared" si="18"/>
        <v>5</v>
      </c>
      <c r="B1163" s="12">
        <f>IF(D1163=$B$1,,(IF(C1163=MAX($C$3:C1163),,MAX($C$3:C1163))))</f>
        <v>11316524000</v>
      </c>
    </row>
    <row r="1164" spans="1:2" x14ac:dyDescent="0.3">
      <c r="A1164" s="11" t="str">
        <f t="shared" si="18"/>
        <v>5</v>
      </c>
      <c r="B1164" s="12">
        <f>IF(D1164=$B$1,,(IF(C1164=MAX($C$3:C1164),,MAX($C$3:C1164))))</f>
        <v>11316524000</v>
      </c>
    </row>
    <row r="1165" spans="1:2" x14ac:dyDescent="0.3">
      <c r="A1165" s="11" t="str">
        <f t="shared" si="18"/>
        <v>5</v>
      </c>
      <c r="B1165" s="12">
        <f>IF(D1165=$B$1,,(IF(C1165=MAX($C$3:C1165),,MAX($C$3:C1165))))</f>
        <v>11316524000</v>
      </c>
    </row>
    <row r="1166" spans="1:2" x14ac:dyDescent="0.3">
      <c r="A1166" s="11" t="str">
        <f t="shared" si="18"/>
        <v>5</v>
      </c>
      <c r="B1166" s="12">
        <f>IF(D1166=$B$1,,(IF(C1166=MAX($C$3:C1166),,MAX($C$3:C1166))))</f>
        <v>11316524000</v>
      </c>
    </row>
    <row r="1167" spans="1:2" x14ac:dyDescent="0.3">
      <c r="A1167" s="11" t="str">
        <f t="shared" si="18"/>
        <v>5</v>
      </c>
      <c r="B1167" s="12">
        <f>IF(D1167=$B$1,,(IF(C1167=MAX($C$3:C1167),,MAX($C$3:C1167))))</f>
        <v>11316524000</v>
      </c>
    </row>
    <row r="1168" spans="1:2" x14ac:dyDescent="0.3">
      <c r="A1168" s="11" t="str">
        <f t="shared" si="18"/>
        <v>5</v>
      </c>
      <c r="B1168" s="12">
        <f>IF(D1168=$B$1,,(IF(C1168=MAX($C$3:C1168),,MAX($C$3:C1168))))</f>
        <v>11316524000</v>
      </c>
    </row>
    <row r="1169" spans="1:2" x14ac:dyDescent="0.3">
      <c r="A1169" s="11" t="str">
        <f t="shared" si="18"/>
        <v>5</v>
      </c>
      <c r="B1169" s="12">
        <f>IF(D1169=$B$1,,(IF(C1169=MAX($C$3:C1169),,MAX($C$3:C1169))))</f>
        <v>11316524000</v>
      </c>
    </row>
    <row r="1170" spans="1:2" x14ac:dyDescent="0.3">
      <c r="A1170" s="11" t="str">
        <f t="shared" si="18"/>
        <v>5</v>
      </c>
      <c r="B1170" s="12">
        <f>IF(D1170=$B$1,,(IF(C1170=MAX($C$3:C1170),,MAX($C$3:C1170))))</f>
        <v>11316524000</v>
      </c>
    </row>
    <row r="1171" spans="1:2" x14ac:dyDescent="0.3">
      <c r="A1171" s="11" t="str">
        <f t="shared" si="18"/>
        <v>5</v>
      </c>
      <c r="B1171" s="12">
        <f>IF(D1171=$B$1,,(IF(C1171=MAX($C$3:C1171),,MAX($C$3:C1171))))</f>
        <v>11316524000</v>
      </c>
    </row>
    <row r="1172" spans="1:2" x14ac:dyDescent="0.3">
      <c r="A1172" s="11" t="str">
        <f t="shared" si="18"/>
        <v>5</v>
      </c>
      <c r="B1172" s="12">
        <f>IF(D1172=$B$1,,(IF(C1172=MAX($C$3:C1172),,MAX($C$3:C1172))))</f>
        <v>11316524000</v>
      </c>
    </row>
    <row r="1173" spans="1:2" x14ac:dyDescent="0.3">
      <c r="A1173" s="11" t="str">
        <f t="shared" si="18"/>
        <v>5</v>
      </c>
      <c r="B1173" s="12">
        <f>IF(D1173=$B$1,,(IF(C1173=MAX($C$3:C1173),,MAX($C$3:C1173))))</f>
        <v>11316524000</v>
      </c>
    </row>
    <row r="1174" spans="1:2" x14ac:dyDescent="0.3">
      <c r="A1174" s="11" t="str">
        <f t="shared" si="18"/>
        <v>5</v>
      </c>
      <c r="B1174" s="12">
        <f>IF(D1174=$B$1,,(IF(C1174=MAX($C$3:C1174),,MAX($C$3:C1174))))</f>
        <v>11316524000</v>
      </c>
    </row>
    <row r="1175" spans="1:2" x14ac:dyDescent="0.3">
      <c r="A1175" s="11" t="str">
        <f t="shared" si="18"/>
        <v>5</v>
      </c>
      <c r="B1175" s="12">
        <f>IF(D1175=$B$1,,(IF(C1175=MAX($C$3:C1175),,MAX($C$3:C1175))))</f>
        <v>11316524000</v>
      </c>
    </row>
    <row r="1176" spans="1:2" x14ac:dyDescent="0.3">
      <c r="A1176" s="11" t="str">
        <f t="shared" si="18"/>
        <v>5</v>
      </c>
      <c r="B1176" s="12">
        <f>IF(D1176=$B$1,,(IF(C1176=MAX($C$3:C1176),,MAX($C$3:C1176))))</f>
        <v>11316524000</v>
      </c>
    </row>
    <row r="1177" spans="1:2" x14ac:dyDescent="0.3">
      <c r="A1177" s="11" t="str">
        <f t="shared" si="18"/>
        <v>5</v>
      </c>
      <c r="B1177" s="12">
        <f>IF(D1177=$B$1,,(IF(C1177=MAX($C$3:C1177),,MAX($C$3:C1177))))</f>
        <v>11316524000</v>
      </c>
    </row>
    <row r="1178" spans="1:2" x14ac:dyDescent="0.3">
      <c r="A1178" s="11" t="str">
        <f t="shared" si="18"/>
        <v>5</v>
      </c>
      <c r="B1178" s="12">
        <f>IF(D1178=$B$1,,(IF(C1178=MAX($C$3:C1178),,MAX($C$3:C1178))))</f>
        <v>11316524000</v>
      </c>
    </row>
    <row r="1179" spans="1:2" x14ac:dyDescent="0.3">
      <c r="A1179" s="11" t="str">
        <f t="shared" si="18"/>
        <v>5</v>
      </c>
      <c r="B1179" s="12">
        <f>IF(D1179=$B$1,,(IF(C1179=MAX($C$3:C1179),,MAX($C$3:C1179))))</f>
        <v>11316524000</v>
      </c>
    </row>
    <row r="1180" spans="1:2" x14ac:dyDescent="0.3">
      <c r="A1180" s="11" t="str">
        <f t="shared" si="18"/>
        <v>5</v>
      </c>
      <c r="B1180" s="12">
        <f>IF(D1180=$B$1,,(IF(C1180=MAX($C$3:C1180),,MAX($C$3:C1180))))</f>
        <v>11316524000</v>
      </c>
    </row>
    <row r="1181" spans="1:2" x14ac:dyDescent="0.3">
      <c r="A1181" s="11" t="str">
        <f t="shared" si="18"/>
        <v>5</v>
      </c>
      <c r="B1181" s="12">
        <f>IF(D1181=$B$1,,(IF(C1181=MAX($C$3:C1181),,MAX($C$3:C1181))))</f>
        <v>11316524000</v>
      </c>
    </row>
    <row r="1182" spans="1:2" x14ac:dyDescent="0.3">
      <c r="A1182" s="11" t="str">
        <f t="shared" si="18"/>
        <v>5</v>
      </c>
      <c r="B1182" s="12">
        <f>IF(D1182=$B$1,,(IF(C1182=MAX($C$3:C1182),,MAX($C$3:C1182))))</f>
        <v>11316524000</v>
      </c>
    </row>
    <row r="1183" spans="1:2" x14ac:dyDescent="0.3">
      <c r="A1183" s="11" t="str">
        <f t="shared" si="18"/>
        <v>5</v>
      </c>
      <c r="B1183" s="12">
        <f>IF(D1183=$B$1,,(IF(C1183=MAX($C$3:C1183),,MAX($C$3:C1183))))</f>
        <v>11316524000</v>
      </c>
    </row>
    <row r="1184" spans="1:2" x14ac:dyDescent="0.3">
      <c r="A1184" s="11" t="str">
        <f t="shared" si="18"/>
        <v>5</v>
      </c>
      <c r="B1184" s="12">
        <f>IF(D1184=$B$1,,(IF(C1184=MAX($C$3:C1184),,MAX($C$3:C1184))))</f>
        <v>11316524000</v>
      </c>
    </row>
    <row r="1185" spans="1:2" x14ac:dyDescent="0.3">
      <c r="A1185" s="11" t="str">
        <f t="shared" si="18"/>
        <v>5</v>
      </c>
      <c r="B1185" s="12">
        <f>IF(D1185=$B$1,,(IF(C1185=MAX($C$3:C1185),,MAX($C$3:C1185))))</f>
        <v>11316524000</v>
      </c>
    </row>
    <row r="1186" spans="1:2" x14ac:dyDescent="0.3">
      <c r="A1186" s="11" t="str">
        <f t="shared" si="18"/>
        <v>5</v>
      </c>
      <c r="B1186" s="12">
        <f>IF(D1186=$B$1,,(IF(C1186=MAX($C$3:C1186),,MAX($C$3:C1186))))</f>
        <v>11316524000</v>
      </c>
    </row>
    <row r="1187" spans="1:2" x14ac:dyDescent="0.3">
      <c r="A1187" s="11" t="str">
        <f t="shared" si="18"/>
        <v>5</v>
      </c>
      <c r="B1187" s="12">
        <f>IF(D1187=$B$1,,(IF(C1187=MAX($C$3:C1187),,MAX($C$3:C1187))))</f>
        <v>11316524000</v>
      </c>
    </row>
    <row r="1188" spans="1:2" x14ac:dyDescent="0.3">
      <c r="A1188" s="11" t="str">
        <f t="shared" si="18"/>
        <v>5</v>
      </c>
      <c r="B1188" s="12">
        <f>IF(D1188=$B$1,,(IF(C1188=MAX($C$3:C1188),,MAX($C$3:C1188))))</f>
        <v>11316524000</v>
      </c>
    </row>
    <row r="1189" spans="1:2" x14ac:dyDescent="0.3">
      <c r="A1189" s="11" t="str">
        <f t="shared" si="18"/>
        <v>5</v>
      </c>
      <c r="B1189" s="12">
        <f>IF(D1189=$B$1,,(IF(C1189=MAX($C$3:C1189),,MAX($C$3:C1189))))</f>
        <v>11316524000</v>
      </c>
    </row>
    <row r="1190" spans="1:2" x14ac:dyDescent="0.3">
      <c r="A1190" s="11" t="str">
        <f t="shared" si="18"/>
        <v>5</v>
      </c>
      <c r="B1190" s="12">
        <f>IF(D1190=$B$1,,(IF(C1190=MAX($C$3:C1190),,MAX($C$3:C1190))))</f>
        <v>11316524000</v>
      </c>
    </row>
    <row r="1191" spans="1:2" x14ac:dyDescent="0.3">
      <c r="A1191" s="11" t="str">
        <f t="shared" si="18"/>
        <v>5</v>
      </c>
      <c r="B1191" s="12">
        <f>IF(D1191=$B$1,,(IF(C1191=MAX($C$3:C1191),,MAX($C$3:C1191))))</f>
        <v>11316524000</v>
      </c>
    </row>
    <row r="1192" spans="1:2" x14ac:dyDescent="0.3">
      <c r="A1192" s="11" t="str">
        <f t="shared" si="18"/>
        <v>5</v>
      </c>
      <c r="B1192" s="12">
        <f>IF(D1192=$B$1,,(IF(C1192=MAX($C$3:C1192),,MAX($C$3:C1192))))</f>
        <v>11316524000</v>
      </c>
    </row>
    <row r="1193" spans="1:2" x14ac:dyDescent="0.3">
      <c r="A1193" s="11" t="str">
        <f t="shared" si="18"/>
        <v>5</v>
      </c>
      <c r="B1193" s="12">
        <f>IF(D1193=$B$1,,(IF(C1193=MAX($C$3:C1193),,MAX($C$3:C1193))))</f>
        <v>11316524000</v>
      </c>
    </row>
    <row r="1194" spans="1:2" x14ac:dyDescent="0.3">
      <c r="A1194" s="11" t="str">
        <f t="shared" si="18"/>
        <v>5</v>
      </c>
      <c r="B1194" s="12">
        <f>IF(D1194=$B$1,,(IF(C1194=MAX($C$3:C1194),,MAX($C$3:C1194))))</f>
        <v>11316524000</v>
      </c>
    </row>
    <row r="1195" spans="1:2" x14ac:dyDescent="0.3">
      <c r="A1195" s="11" t="str">
        <f t="shared" si="18"/>
        <v>5</v>
      </c>
      <c r="B1195" s="12">
        <f>IF(D1195=$B$1,,(IF(C1195=MAX($C$3:C1195),,MAX($C$3:C1195))))</f>
        <v>11316524000</v>
      </c>
    </row>
    <row r="1196" spans="1:2" x14ac:dyDescent="0.3">
      <c r="A1196" s="11" t="str">
        <f t="shared" si="18"/>
        <v>5</v>
      </c>
      <c r="B1196" s="12">
        <f>IF(D1196=$B$1,,(IF(C1196=MAX($C$3:C1196),,MAX($C$3:C1196))))</f>
        <v>11316524000</v>
      </c>
    </row>
    <row r="1197" spans="1:2" x14ac:dyDescent="0.3">
      <c r="A1197" s="11" t="str">
        <f t="shared" si="18"/>
        <v>5</v>
      </c>
      <c r="B1197" s="12">
        <f>IF(D1197=$B$1,,(IF(C1197=MAX($C$3:C1197),,MAX($C$3:C1197))))</f>
        <v>11316524000</v>
      </c>
    </row>
    <row r="1198" spans="1:2" x14ac:dyDescent="0.3">
      <c r="A1198" s="11" t="str">
        <f t="shared" si="18"/>
        <v>5</v>
      </c>
      <c r="B1198" s="12">
        <f>IF(D1198=$B$1,,(IF(C1198=MAX($C$3:C1198),,MAX($C$3:C1198))))</f>
        <v>11316524000</v>
      </c>
    </row>
    <row r="1199" spans="1:2" x14ac:dyDescent="0.3">
      <c r="A1199" s="11" t="str">
        <f t="shared" si="18"/>
        <v>5</v>
      </c>
      <c r="B1199" s="12">
        <f>IF(D1199=$B$1,,(IF(C1199=MAX($C$3:C1199),,MAX($C$3:C1199))))</f>
        <v>11316524000</v>
      </c>
    </row>
    <row r="1200" spans="1:2" x14ac:dyDescent="0.3">
      <c r="A1200" s="11" t="str">
        <f t="shared" si="18"/>
        <v>5</v>
      </c>
      <c r="B1200" s="12">
        <f>IF(D1200=$B$1,,(IF(C1200=MAX($C$3:C1200),,MAX($C$3:C1200))))</f>
        <v>11316524000</v>
      </c>
    </row>
    <row r="1201" spans="1:2" x14ac:dyDescent="0.3">
      <c r="A1201" s="11" t="str">
        <f t="shared" si="18"/>
        <v>5</v>
      </c>
      <c r="B1201" s="12">
        <f>IF(D1201=$B$1,,(IF(C1201=MAX($C$3:C1201),,MAX($C$3:C1201))))</f>
        <v>11316524000</v>
      </c>
    </row>
    <row r="1202" spans="1:2" x14ac:dyDescent="0.3">
      <c r="A1202" s="11" t="str">
        <f t="shared" si="18"/>
        <v>5</v>
      </c>
      <c r="B1202" s="12">
        <f>IF(D1202=$B$1,,(IF(C1202=MAX($C$3:C1202),,MAX($C$3:C1202))))</f>
        <v>11316524000</v>
      </c>
    </row>
    <row r="1203" spans="1:2" x14ac:dyDescent="0.3">
      <c r="A1203" s="11" t="str">
        <f t="shared" si="18"/>
        <v>5</v>
      </c>
      <c r="B1203" s="12">
        <f>IF(D1203=$B$1,,(IF(C1203=MAX($C$3:C1203),,MAX($C$3:C1203))))</f>
        <v>11316524000</v>
      </c>
    </row>
    <row r="1204" spans="1:2" x14ac:dyDescent="0.3">
      <c r="A1204" s="11" t="str">
        <f t="shared" si="18"/>
        <v>5</v>
      </c>
      <c r="B1204" s="12">
        <f>IF(D1204=$B$1,,(IF(C1204=MAX($C$3:C1204),,MAX($C$3:C1204))))</f>
        <v>11316524000</v>
      </c>
    </row>
    <row r="1205" spans="1:2" x14ac:dyDescent="0.3">
      <c r="A1205" s="11" t="str">
        <f t="shared" si="18"/>
        <v>5</v>
      </c>
      <c r="B1205" s="12">
        <f>IF(D1205=$B$1,,(IF(C1205=MAX($C$3:C1205),,MAX($C$3:C1205))))</f>
        <v>11316524000</v>
      </c>
    </row>
    <row r="1206" spans="1:2" x14ac:dyDescent="0.3">
      <c r="A1206" s="11" t="str">
        <f t="shared" si="18"/>
        <v>5</v>
      </c>
      <c r="B1206" s="12">
        <f>IF(D1206=$B$1,,(IF(C1206=MAX($C$3:C1206),,MAX($C$3:C1206))))</f>
        <v>11316524000</v>
      </c>
    </row>
    <row r="1207" spans="1:2" x14ac:dyDescent="0.3">
      <c r="A1207" s="11" t="str">
        <f t="shared" si="18"/>
        <v>5</v>
      </c>
      <c r="B1207" s="12">
        <f>IF(D1207=$B$1,,(IF(C1207=MAX($C$3:C1207),,MAX($C$3:C1207))))</f>
        <v>11316524000</v>
      </c>
    </row>
    <row r="1208" spans="1:2" x14ac:dyDescent="0.3">
      <c r="A1208" s="11" t="str">
        <f t="shared" si="18"/>
        <v>5</v>
      </c>
      <c r="B1208" s="12">
        <f>IF(D1208=$B$1,,(IF(C1208=MAX($C$3:C1208),,MAX($C$3:C1208))))</f>
        <v>11316524000</v>
      </c>
    </row>
    <row r="1209" spans="1:2" x14ac:dyDescent="0.3">
      <c r="A1209" s="11" t="str">
        <f t="shared" si="18"/>
        <v>5</v>
      </c>
      <c r="B1209" s="12">
        <f>IF(D1209=$B$1,,(IF(C1209=MAX($C$3:C1209),,MAX($C$3:C1209))))</f>
        <v>11316524000</v>
      </c>
    </row>
    <row r="1210" spans="1:2" x14ac:dyDescent="0.3">
      <c r="A1210" s="11" t="str">
        <f t="shared" si="18"/>
        <v>5</v>
      </c>
      <c r="B1210" s="12">
        <f>IF(D1210=$B$1,,(IF(C1210=MAX($C$3:C1210),,MAX($C$3:C1210))))</f>
        <v>11316524000</v>
      </c>
    </row>
    <row r="1211" spans="1:2" x14ac:dyDescent="0.3">
      <c r="A1211" s="11" t="str">
        <f t="shared" si="18"/>
        <v>5</v>
      </c>
      <c r="B1211" s="12">
        <f>IF(D1211=$B$1,,(IF(C1211=MAX($C$3:C1211),,MAX($C$3:C1211))))</f>
        <v>11316524000</v>
      </c>
    </row>
    <row r="1212" spans="1:2" x14ac:dyDescent="0.3">
      <c r="A1212" s="11" t="str">
        <f t="shared" si="18"/>
        <v>5</v>
      </c>
      <c r="B1212" s="12">
        <f>IF(D1212=$B$1,,(IF(C1212=MAX($C$3:C1212),,MAX($C$3:C1212))))</f>
        <v>11316524000</v>
      </c>
    </row>
    <row r="1213" spans="1:2" x14ac:dyDescent="0.3">
      <c r="A1213" s="11" t="str">
        <f t="shared" si="18"/>
        <v>5</v>
      </c>
      <c r="B1213" s="12">
        <f>IF(D1213=$B$1,,(IF(C1213=MAX($C$3:C1213),,MAX($C$3:C1213))))</f>
        <v>11316524000</v>
      </c>
    </row>
    <row r="1214" spans="1:2" x14ac:dyDescent="0.3">
      <c r="A1214" s="11" t="str">
        <f t="shared" si="18"/>
        <v>5</v>
      </c>
      <c r="B1214" s="12">
        <f>IF(D1214=$B$1,,(IF(C1214=MAX($C$3:C1214),,MAX($C$3:C1214))))</f>
        <v>11316524000</v>
      </c>
    </row>
    <row r="1215" spans="1:2" x14ac:dyDescent="0.3">
      <c r="A1215" s="11" t="str">
        <f t="shared" si="18"/>
        <v>5</v>
      </c>
      <c r="B1215" s="12">
        <f>IF(D1215=$B$1,,(IF(C1215=MAX($C$3:C1215),,MAX($C$3:C1215))))</f>
        <v>11316524000</v>
      </c>
    </row>
    <row r="1216" spans="1:2" x14ac:dyDescent="0.3">
      <c r="A1216" s="11" t="str">
        <f t="shared" si="18"/>
        <v>5</v>
      </c>
      <c r="B1216" s="12">
        <f>IF(D1216=$B$1,,(IF(C1216=MAX($C$3:C1216),,MAX($C$3:C1216))))</f>
        <v>11316524000</v>
      </c>
    </row>
    <row r="1217" spans="1:2" x14ac:dyDescent="0.3">
      <c r="A1217" s="11" t="str">
        <f t="shared" si="18"/>
        <v>5</v>
      </c>
      <c r="B1217" s="12">
        <f>IF(D1217=$B$1,,(IF(C1217=MAX($C$3:C1217),,MAX($C$3:C1217))))</f>
        <v>11316524000</v>
      </c>
    </row>
    <row r="1218" spans="1:2" x14ac:dyDescent="0.3">
      <c r="A1218" s="11" t="str">
        <f t="shared" si="18"/>
        <v>5</v>
      </c>
      <c r="B1218" s="12">
        <f>IF(D1218=$B$1,,(IF(C1218=MAX($C$3:C1218),,MAX($C$3:C1218))))</f>
        <v>11316524000</v>
      </c>
    </row>
    <row r="1219" spans="1:2" x14ac:dyDescent="0.3">
      <c r="A1219" s="11" t="str">
        <f t="shared" si="18"/>
        <v>5</v>
      </c>
      <c r="B1219" s="12">
        <f>IF(D1219=$B$1,,(IF(C1219=MAX($C$3:C1219),,MAX($C$3:C1219))))</f>
        <v>11316524000</v>
      </c>
    </row>
    <row r="1220" spans="1:2" x14ac:dyDescent="0.3">
      <c r="A1220" s="11" t="str">
        <f t="shared" si="18"/>
        <v>5</v>
      </c>
      <c r="B1220" s="12">
        <f>IF(D1220=$B$1,,(IF(C1220=MAX($C$3:C1220),,MAX($C$3:C1220))))</f>
        <v>11316524000</v>
      </c>
    </row>
    <row r="1221" spans="1:2" x14ac:dyDescent="0.3">
      <c r="A1221" s="11" t="str">
        <f t="shared" ref="A1221:A1284" si="19">IF(B1221=0,LEFT(RIGHT(C1221,6),1),LEFT(RIGHT(B1221,6),1))</f>
        <v>5</v>
      </c>
      <c r="B1221" s="12">
        <f>IF(D1221=$B$1,,(IF(C1221=MAX($C$3:C1221),,MAX($C$3:C1221))))</f>
        <v>11316524000</v>
      </c>
    </row>
    <row r="1222" spans="1:2" x14ac:dyDescent="0.3">
      <c r="A1222" s="11" t="str">
        <f t="shared" si="19"/>
        <v>5</v>
      </c>
      <c r="B1222" s="12">
        <f>IF(D1222=$B$1,,(IF(C1222=MAX($C$3:C1222),,MAX($C$3:C1222))))</f>
        <v>11316524000</v>
      </c>
    </row>
    <row r="1223" spans="1:2" x14ac:dyDescent="0.3">
      <c r="A1223" s="11" t="str">
        <f t="shared" si="19"/>
        <v>5</v>
      </c>
      <c r="B1223" s="12">
        <f>IF(D1223=$B$1,,(IF(C1223=MAX($C$3:C1223),,MAX($C$3:C1223))))</f>
        <v>11316524000</v>
      </c>
    </row>
    <row r="1224" spans="1:2" x14ac:dyDescent="0.3">
      <c r="A1224" s="11" t="str">
        <f t="shared" si="19"/>
        <v>5</v>
      </c>
      <c r="B1224" s="12">
        <f>IF(D1224=$B$1,,(IF(C1224=MAX($C$3:C1224),,MAX($C$3:C1224))))</f>
        <v>11316524000</v>
      </c>
    </row>
    <row r="1225" spans="1:2" x14ac:dyDescent="0.3">
      <c r="A1225" s="11" t="str">
        <f t="shared" si="19"/>
        <v>5</v>
      </c>
      <c r="B1225" s="12">
        <f>IF(D1225=$B$1,,(IF(C1225=MAX($C$3:C1225),,MAX($C$3:C1225))))</f>
        <v>11316524000</v>
      </c>
    </row>
    <row r="1226" spans="1:2" x14ac:dyDescent="0.3">
      <c r="A1226" s="11" t="str">
        <f t="shared" si="19"/>
        <v>5</v>
      </c>
      <c r="B1226" s="12">
        <f>IF(D1226=$B$1,,(IF(C1226=MAX($C$3:C1226),,MAX($C$3:C1226))))</f>
        <v>11316524000</v>
      </c>
    </row>
    <row r="1227" spans="1:2" x14ac:dyDescent="0.3">
      <c r="A1227" s="11" t="str">
        <f t="shared" si="19"/>
        <v>5</v>
      </c>
      <c r="B1227" s="12">
        <f>IF(D1227=$B$1,,(IF(C1227=MAX($C$3:C1227),,MAX($C$3:C1227))))</f>
        <v>11316524000</v>
      </c>
    </row>
    <row r="1228" spans="1:2" x14ac:dyDescent="0.3">
      <c r="A1228" s="11" t="str">
        <f t="shared" si="19"/>
        <v>5</v>
      </c>
      <c r="B1228" s="12">
        <f>IF(D1228=$B$1,,(IF(C1228=MAX($C$3:C1228),,MAX($C$3:C1228))))</f>
        <v>11316524000</v>
      </c>
    </row>
    <row r="1229" spans="1:2" x14ac:dyDescent="0.3">
      <c r="A1229" s="11" t="str">
        <f t="shared" si="19"/>
        <v>5</v>
      </c>
      <c r="B1229" s="12">
        <f>IF(D1229=$B$1,,(IF(C1229=MAX($C$3:C1229),,MAX($C$3:C1229))))</f>
        <v>11316524000</v>
      </c>
    </row>
    <row r="1230" spans="1:2" x14ac:dyDescent="0.3">
      <c r="A1230" s="11" t="str">
        <f t="shared" si="19"/>
        <v>5</v>
      </c>
      <c r="B1230" s="12">
        <f>IF(D1230=$B$1,,(IF(C1230=MAX($C$3:C1230),,MAX($C$3:C1230))))</f>
        <v>11316524000</v>
      </c>
    </row>
    <row r="1231" spans="1:2" x14ac:dyDescent="0.3">
      <c r="A1231" s="11" t="str">
        <f t="shared" si="19"/>
        <v>5</v>
      </c>
      <c r="B1231" s="12">
        <f>IF(D1231=$B$1,,(IF(C1231=MAX($C$3:C1231),,MAX($C$3:C1231))))</f>
        <v>11316524000</v>
      </c>
    </row>
    <row r="1232" spans="1:2" x14ac:dyDescent="0.3">
      <c r="A1232" s="11" t="str">
        <f t="shared" si="19"/>
        <v>5</v>
      </c>
      <c r="B1232" s="12">
        <f>IF(D1232=$B$1,,(IF(C1232=MAX($C$3:C1232),,MAX($C$3:C1232))))</f>
        <v>11316524000</v>
      </c>
    </row>
    <row r="1233" spans="1:2" x14ac:dyDescent="0.3">
      <c r="A1233" s="11" t="str">
        <f t="shared" si="19"/>
        <v>5</v>
      </c>
      <c r="B1233" s="12">
        <f>IF(D1233=$B$1,,(IF(C1233=MAX($C$3:C1233),,MAX($C$3:C1233))))</f>
        <v>11316524000</v>
      </c>
    </row>
    <row r="1234" spans="1:2" x14ac:dyDescent="0.3">
      <c r="A1234" s="11" t="str">
        <f t="shared" si="19"/>
        <v>5</v>
      </c>
      <c r="B1234" s="12">
        <f>IF(D1234=$B$1,,(IF(C1234=MAX($C$3:C1234),,MAX($C$3:C1234))))</f>
        <v>11316524000</v>
      </c>
    </row>
    <row r="1235" spans="1:2" x14ac:dyDescent="0.3">
      <c r="A1235" s="11" t="str">
        <f t="shared" si="19"/>
        <v>5</v>
      </c>
      <c r="B1235" s="12">
        <f>IF(D1235=$B$1,,(IF(C1235=MAX($C$3:C1235),,MAX($C$3:C1235))))</f>
        <v>11316524000</v>
      </c>
    </row>
    <row r="1236" spans="1:2" x14ac:dyDescent="0.3">
      <c r="A1236" s="11" t="str">
        <f t="shared" si="19"/>
        <v>5</v>
      </c>
      <c r="B1236" s="12">
        <f>IF(D1236=$B$1,,(IF(C1236=MAX($C$3:C1236),,MAX($C$3:C1236))))</f>
        <v>11316524000</v>
      </c>
    </row>
    <row r="1237" spans="1:2" x14ac:dyDescent="0.3">
      <c r="A1237" s="11" t="str">
        <f t="shared" si="19"/>
        <v>5</v>
      </c>
      <c r="B1237" s="12">
        <f>IF(D1237=$B$1,,(IF(C1237=MAX($C$3:C1237),,MAX($C$3:C1237))))</f>
        <v>11316524000</v>
      </c>
    </row>
    <row r="1238" spans="1:2" x14ac:dyDescent="0.3">
      <c r="A1238" s="11" t="str">
        <f t="shared" si="19"/>
        <v>5</v>
      </c>
      <c r="B1238" s="12">
        <f>IF(D1238=$B$1,,(IF(C1238=MAX($C$3:C1238),,MAX($C$3:C1238))))</f>
        <v>11316524000</v>
      </c>
    </row>
    <row r="1239" spans="1:2" x14ac:dyDescent="0.3">
      <c r="A1239" s="11" t="str">
        <f t="shared" si="19"/>
        <v>5</v>
      </c>
      <c r="B1239" s="12">
        <f>IF(D1239=$B$1,,(IF(C1239=MAX($C$3:C1239),,MAX($C$3:C1239))))</f>
        <v>11316524000</v>
      </c>
    </row>
    <row r="1240" spans="1:2" x14ac:dyDescent="0.3">
      <c r="A1240" s="11" t="str">
        <f t="shared" si="19"/>
        <v>5</v>
      </c>
      <c r="B1240" s="12">
        <f>IF(D1240=$B$1,,(IF(C1240=MAX($C$3:C1240),,MAX($C$3:C1240))))</f>
        <v>11316524000</v>
      </c>
    </row>
    <row r="1241" spans="1:2" x14ac:dyDescent="0.3">
      <c r="A1241" s="11" t="str">
        <f t="shared" si="19"/>
        <v>5</v>
      </c>
      <c r="B1241" s="12">
        <f>IF(D1241=$B$1,,(IF(C1241=MAX($C$3:C1241),,MAX($C$3:C1241))))</f>
        <v>11316524000</v>
      </c>
    </row>
    <row r="1242" spans="1:2" x14ac:dyDescent="0.3">
      <c r="A1242" s="11" t="str">
        <f t="shared" si="19"/>
        <v>5</v>
      </c>
      <c r="B1242" s="12">
        <f>IF(D1242=$B$1,,(IF(C1242=MAX($C$3:C1242),,MAX($C$3:C1242))))</f>
        <v>11316524000</v>
      </c>
    </row>
    <row r="1243" spans="1:2" x14ac:dyDescent="0.3">
      <c r="A1243" s="11" t="str">
        <f t="shared" si="19"/>
        <v>5</v>
      </c>
      <c r="B1243" s="12">
        <f>IF(D1243=$B$1,,(IF(C1243=MAX($C$3:C1243),,MAX($C$3:C1243))))</f>
        <v>11316524000</v>
      </c>
    </row>
    <row r="1244" spans="1:2" x14ac:dyDescent="0.3">
      <c r="A1244" s="11" t="str">
        <f t="shared" si="19"/>
        <v>5</v>
      </c>
      <c r="B1244" s="12">
        <f>IF(D1244=$B$1,,(IF(C1244=MAX($C$3:C1244),,MAX($C$3:C1244))))</f>
        <v>11316524000</v>
      </c>
    </row>
    <row r="1245" spans="1:2" x14ac:dyDescent="0.3">
      <c r="A1245" s="11" t="str">
        <f t="shared" si="19"/>
        <v>5</v>
      </c>
      <c r="B1245" s="12">
        <f>IF(D1245=$B$1,,(IF(C1245=MAX($C$3:C1245),,MAX($C$3:C1245))))</f>
        <v>11316524000</v>
      </c>
    </row>
    <row r="1246" spans="1:2" x14ac:dyDescent="0.3">
      <c r="A1246" s="11" t="str">
        <f t="shared" si="19"/>
        <v>5</v>
      </c>
      <c r="B1246" s="12">
        <f>IF(D1246=$B$1,,(IF(C1246=MAX($C$3:C1246),,MAX($C$3:C1246))))</f>
        <v>11316524000</v>
      </c>
    </row>
    <row r="1247" spans="1:2" x14ac:dyDescent="0.3">
      <c r="A1247" s="11" t="str">
        <f t="shared" si="19"/>
        <v>5</v>
      </c>
      <c r="B1247" s="12">
        <f>IF(D1247=$B$1,,(IF(C1247=MAX($C$3:C1247),,MAX($C$3:C1247))))</f>
        <v>11316524000</v>
      </c>
    </row>
    <row r="1248" spans="1:2" x14ac:dyDescent="0.3">
      <c r="A1248" s="11" t="str">
        <f t="shared" si="19"/>
        <v>5</v>
      </c>
      <c r="B1248" s="12">
        <f>IF(D1248=$B$1,,(IF(C1248=MAX($C$3:C1248),,MAX($C$3:C1248))))</f>
        <v>11316524000</v>
      </c>
    </row>
    <row r="1249" spans="1:2" x14ac:dyDescent="0.3">
      <c r="A1249" s="11" t="str">
        <f t="shared" si="19"/>
        <v>5</v>
      </c>
      <c r="B1249" s="12">
        <f>IF(D1249=$B$1,,(IF(C1249=MAX($C$3:C1249),,MAX($C$3:C1249))))</f>
        <v>11316524000</v>
      </c>
    </row>
    <row r="1250" spans="1:2" x14ac:dyDescent="0.3">
      <c r="A1250" s="11" t="str">
        <f t="shared" si="19"/>
        <v>5</v>
      </c>
      <c r="B1250" s="12">
        <f>IF(D1250=$B$1,,(IF(C1250=MAX($C$3:C1250),,MAX($C$3:C1250))))</f>
        <v>11316524000</v>
      </c>
    </row>
    <row r="1251" spans="1:2" x14ac:dyDescent="0.3">
      <c r="A1251" s="11" t="str">
        <f t="shared" si="19"/>
        <v>5</v>
      </c>
      <c r="B1251" s="12">
        <f>IF(D1251=$B$1,,(IF(C1251=MAX($C$3:C1251),,MAX($C$3:C1251))))</f>
        <v>11316524000</v>
      </c>
    </row>
    <row r="1252" spans="1:2" x14ac:dyDescent="0.3">
      <c r="A1252" s="11" t="str">
        <f t="shared" si="19"/>
        <v>5</v>
      </c>
      <c r="B1252" s="12">
        <f>IF(D1252=$B$1,,(IF(C1252=MAX($C$3:C1252),,MAX($C$3:C1252))))</f>
        <v>11316524000</v>
      </c>
    </row>
    <row r="1253" spans="1:2" x14ac:dyDescent="0.3">
      <c r="A1253" s="11" t="str">
        <f t="shared" si="19"/>
        <v>5</v>
      </c>
      <c r="B1253" s="12">
        <f>IF(D1253=$B$1,,(IF(C1253=MAX($C$3:C1253),,MAX($C$3:C1253))))</f>
        <v>11316524000</v>
      </c>
    </row>
    <row r="1254" spans="1:2" x14ac:dyDescent="0.3">
      <c r="A1254" s="11" t="str">
        <f t="shared" si="19"/>
        <v>5</v>
      </c>
      <c r="B1254" s="12">
        <f>IF(D1254=$B$1,,(IF(C1254=MAX($C$3:C1254),,MAX($C$3:C1254))))</f>
        <v>11316524000</v>
      </c>
    </row>
    <row r="1255" spans="1:2" x14ac:dyDescent="0.3">
      <c r="A1255" s="11" t="str">
        <f t="shared" si="19"/>
        <v>5</v>
      </c>
      <c r="B1255" s="12">
        <f>IF(D1255=$B$1,,(IF(C1255=MAX($C$3:C1255),,MAX($C$3:C1255))))</f>
        <v>11316524000</v>
      </c>
    </row>
    <row r="1256" spans="1:2" x14ac:dyDescent="0.3">
      <c r="A1256" s="11" t="str">
        <f t="shared" si="19"/>
        <v>5</v>
      </c>
      <c r="B1256" s="12">
        <f>IF(D1256=$B$1,,(IF(C1256=MAX($C$3:C1256),,MAX($C$3:C1256))))</f>
        <v>11316524000</v>
      </c>
    </row>
    <row r="1257" spans="1:2" x14ac:dyDescent="0.3">
      <c r="A1257" s="11" t="str">
        <f t="shared" si="19"/>
        <v>5</v>
      </c>
      <c r="B1257" s="12">
        <f>IF(D1257=$B$1,,(IF(C1257=MAX($C$3:C1257),,MAX($C$3:C1257))))</f>
        <v>11316524000</v>
      </c>
    </row>
    <row r="1258" spans="1:2" x14ac:dyDescent="0.3">
      <c r="A1258" s="11" t="str">
        <f t="shared" si="19"/>
        <v>5</v>
      </c>
      <c r="B1258" s="12">
        <f>IF(D1258=$B$1,,(IF(C1258=MAX($C$3:C1258),,MAX($C$3:C1258))))</f>
        <v>11316524000</v>
      </c>
    </row>
    <row r="1259" spans="1:2" x14ac:dyDescent="0.3">
      <c r="A1259" s="11" t="str">
        <f t="shared" si="19"/>
        <v>5</v>
      </c>
      <c r="B1259" s="12">
        <f>IF(D1259=$B$1,,(IF(C1259=MAX($C$3:C1259),,MAX($C$3:C1259))))</f>
        <v>11316524000</v>
      </c>
    </row>
    <row r="1260" spans="1:2" x14ac:dyDescent="0.3">
      <c r="A1260" s="11" t="str">
        <f t="shared" si="19"/>
        <v>5</v>
      </c>
      <c r="B1260" s="12">
        <f>IF(D1260=$B$1,,(IF(C1260=MAX($C$3:C1260),,MAX($C$3:C1260))))</f>
        <v>11316524000</v>
      </c>
    </row>
    <row r="1261" spans="1:2" x14ac:dyDescent="0.3">
      <c r="A1261" s="11" t="str">
        <f t="shared" si="19"/>
        <v>5</v>
      </c>
      <c r="B1261" s="12">
        <f>IF(D1261=$B$1,,(IF(C1261=MAX($C$3:C1261),,MAX($C$3:C1261))))</f>
        <v>11316524000</v>
      </c>
    </row>
    <row r="1262" spans="1:2" x14ac:dyDescent="0.3">
      <c r="A1262" s="11" t="str">
        <f t="shared" si="19"/>
        <v>5</v>
      </c>
      <c r="B1262" s="12">
        <f>IF(D1262=$B$1,,(IF(C1262=MAX($C$3:C1262),,MAX($C$3:C1262))))</f>
        <v>11316524000</v>
      </c>
    </row>
    <row r="1263" spans="1:2" x14ac:dyDescent="0.3">
      <c r="A1263" s="11" t="str">
        <f t="shared" si="19"/>
        <v>5</v>
      </c>
      <c r="B1263" s="12">
        <f>IF(D1263=$B$1,,(IF(C1263=MAX($C$3:C1263),,MAX($C$3:C1263))))</f>
        <v>11316524000</v>
      </c>
    </row>
    <row r="1264" spans="1:2" x14ac:dyDescent="0.3">
      <c r="A1264" s="11" t="str">
        <f t="shared" si="19"/>
        <v>5</v>
      </c>
      <c r="B1264" s="12">
        <f>IF(D1264=$B$1,,(IF(C1264=MAX($C$3:C1264),,MAX($C$3:C1264))))</f>
        <v>11316524000</v>
      </c>
    </row>
    <row r="1265" spans="1:2" x14ac:dyDescent="0.3">
      <c r="A1265" s="11" t="str">
        <f t="shared" si="19"/>
        <v>5</v>
      </c>
      <c r="B1265" s="12">
        <f>IF(D1265=$B$1,,(IF(C1265=MAX($C$3:C1265),,MAX($C$3:C1265))))</f>
        <v>11316524000</v>
      </c>
    </row>
    <row r="1266" spans="1:2" x14ac:dyDescent="0.3">
      <c r="A1266" s="11" t="str">
        <f t="shared" si="19"/>
        <v>5</v>
      </c>
      <c r="B1266" s="12">
        <f>IF(D1266=$B$1,,(IF(C1266=MAX($C$3:C1266),,MAX($C$3:C1266))))</f>
        <v>11316524000</v>
      </c>
    </row>
    <row r="1267" spans="1:2" x14ac:dyDescent="0.3">
      <c r="A1267" s="11" t="str">
        <f t="shared" si="19"/>
        <v>5</v>
      </c>
      <c r="B1267" s="12">
        <f>IF(D1267=$B$1,,(IF(C1267=MAX($C$3:C1267),,MAX($C$3:C1267))))</f>
        <v>11316524000</v>
      </c>
    </row>
    <row r="1268" spans="1:2" x14ac:dyDescent="0.3">
      <c r="A1268" s="11" t="str">
        <f t="shared" si="19"/>
        <v>5</v>
      </c>
      <c r="B1268" s="12">
        <f>IF(D1268=$B$1,,(IF(C1268=MAX($C$3:C1268),,MAX($C$3:C1268))))</f>
        <v>11316524000</v>
      </c>
    </row>
    <row r="1269" spans="1:2" x14ac:dyDescent="0.3">
      <c r="A1269" s="11" t="str">
        <f t="shared" si="19"/>
        <v>5</v>
      </c>
      <c r="B1269" s="12">
        <f>IF(D1269=$B$1,,(IF(C1269=MAX($C$3:C1269),,MAX($C$3:C1269))))</f>
        <v>11316524000</v>
      </c>
    </row>
    <row r="1270" spans="1:2" x14ac:dyDescent="0.3">
      <c r="A1270" s="11" t="str">
        <f t="shared" si="19"/>
        <v>5</v>
      </c>
      <c r="B1270" s="12">
        <f>IF(D1270=$B$1,,(IF(C1270=MAX($C$3:C1270),,MAX($C$3:C1270))))</f>
        <v>11316524000</v>
      </c>
    </row>
    <row r="1271" spans="1:2" x14ac:dyDescent="0.3">
      <c r="A1271" s="11" t="str">
        <f t="shared" si="19"/>
        <v>5</v>
      </c>
      <c r="B1271" s="12">
        <f>IF(D1271=$B$1,,(IF(C1271=MAX($C$3:C1271),,MAX($C$3:C1271))))</f>
        <v>11316524000</v>
      </c>
    </row>
    <row r="1272" spans="1:2" x14ac:dyDescent="0.3">
      <c r="A1272" s="11" t="str">
        <f t="shared" si="19"/>
        <v>5</v>
      </c>
      <c r="B1272" s="12">
        <f>IF(D1272=$B$1,,(IF(C1272=MAX($C$3:C1272),,MAX($C$3:C1272))))</f>
        <v>11316524000</v>
      </c>
    </row>
    <row r="1273" spans="1:2" x14ac:dyDescent="0.3">
      <c r="A1273" s="11" t="str">
        <f t="shared" si="19"/>
        <v>5</v>
      </c>
      <c r="B1273" s="12">
        <f>IF(D1273=$B$1,,(IF(C1273=MAX($C$3:C1273),,MAX($C$3:C1273))))</f>
        <v>11316524000</v>
      </c>
    </row>
    <row r="1274" spans="1:2" x14ac:dyDescent="0.3">
      <c r="A1274" s="11" t="str">
        <f t="shared" si="19"/>
        <v>5</v>
      </c>
      <c r="B1274" s="12">
        <f>IF(D1274=$B$1,,(IF(C1274=MAX($C$3:C1274),,MAX($C$3:C1274))))</f>
        <v>11316524000</v>
      </c>
    </row>
    <row r="1275" spans="1:2" x14ac:dyDescent="0.3">
      <c r="A1275" s="11" t="str">
        <f t="shared" si="19"/>
        <v>5</v>
      </c>
      <c r="B1275" s="12">
        <f>IF(D1275=$B$1,,(IF(C1275=MAX($C$3:C1275),,MAX($C$3:C1275))))</f>
        <v>11316524000</v>
      </c>
    </row>
    <row r="1276" spans="1:2" x14ac:dyDescent="0.3">
      <c r="A1276" s="11" t="str">
        <f t="shared" si="19"/>
        <v>5</v>
      </c>
      <c r="B1276" s="12">
        <f>IF(D1276=$B$1,,(IF(C1276=MAX($C$3:C1276),,MAX($C$3:C1276))))</f>
        <v>11316524000</v>
      </c>
    </row>
    <row r="1277" spans="1:2" x14ac:dyDescent="0.3">
      <c r="A1277" s="11" t="str">
        <f t="shared" si="19"/>
        <v>5</v>
      </c>
      <c r="B1277" s="12">
        <f>IF(D1277=$B$1,,(IF(C1277=MAX($C$3:C1277),,MAX($C$3:C1277))))</f>
        <v>11316524000</v>
      </c>
    </row>
    <row r="1278" spans="1:2" x14ac:dyDescent="0.3">
      <c r="A1278" s="11" t="str">
        <f t="shared" si="19"/>
        <v>5</v>
      </c>
      <c r="B1278" s="12">
        <f>IF(D1278=$B$1,,(IF(C1278=MAX($C$3:C1278),,MAX($C$3:C1278))))</f>
        <v>11316524000</v>
      </c>
    </row>
    <row r="1279" spans="1:2" x14ac:dyDescent="0.3">
      <c r="A1279" s="11" t="str">
        <f t="shared" si="19"/>
        <v>5</v>
      </c>
      <c r="B1279" s="12">
        <f>IF(D1279=$B$1,,(IF(C1279=MAX($C$3:C1279),,MAX($C$3:C1279))))</f>
        <v>11316524000</v>
      </c>
    </row>
    <row r="1280" spans="1:2" x14ac:dyDescent="0.3">
      <c r="A1280" s="11" t="str">
        <f t="shared" si="19"/>
        <v>5</v>
      </c>
      <c r="B1280" s="12">
        <f>IF(D1280=$B$1,,(IF(C1280=MAX($C$3:C1280),,MAX($C$3:C1280))))</f>
        <v>11316524000</v>
      </c>
    </row>
    <row r="1281" spans="1:2" x14ac:dyDescent="0.3">
      <c r="A1281" s="11" t="str">
        <f t="shared" si="19"/>
        <v>5</v>
      </c>
      <c r="B1281" s="12">
        <f>IF(D1281=$B$1,,(IF(C1281=MAX($C$3:C1281),,MAX($C$3:C1281))))</f>
        <v>11316524000</v>
      </c>
    </row>
    <row r="1282" spans="1:2" x14ac:dyDescent="0.3">
      <c r="A1282" s="11" t="str">
        <f t="shared" si="19"/>
        <v>5</v>
      </c>
      <c r="B1282" s="12">
        <f>IF(D1282=$B$1,,(IF(C1282=MAX($C$3:C1282),,MAX($C$3:C1282))))</f>
        <v>11316524000</v>
      </c>
    </row>
    <row r="1283" spans="1:2" x14ac:dyDescent="0.3">
      <c r="A1283" s="11" t="str">
        <f t="shared" si="19"/>
        <v>5</v>
      </c>
      <c r="B1283" s="12">
        <f>IF(D1283=$B$1,,(IF(C1283=MAX($C$3:C1283),,MAX($C$3:C1283))))</f>
        <v>11316524000</v>
      </c>
    </row>
    <row r="1284" spans="1:2" x14ac:dyDescent="0.3">
      <c r="A1284" s="11" t="str">
        <f t="shared" si="19"/>
        <v>5</v>
      </c>
      <c r="B1284" s="12">
        <f>IF(D1284=$B$1,,(IF(C1284=MAX($C$3:C1284),,MAX($C$3:C1284))))</f>
        <v>11316524000</v>
      </c>
    </row>
    <row r="1285" spans="1:2" x14ac:dyDescent="0.3">
      <c r="A1285" s="11" t="str">
        <f t="shared" ref="A1285:A1348" si="20">IF(B1285=0,LEFT(RIGHT(C1285,6),1),LEFT(RIGHT(B1285,6),1))</f>
        <v>5</v>
      </c>
      <c r="B1285" s="12">
        <f>IF(D1285=$B$1,,(IF(C1285=MAX($C$3:C1285),,MAX($C$3:C1285))))</f>
        <v>11316524000</v>
      </c>
    </row>
    <row r="1286" spans="1:2" x14ac:dyDescent="0.3">
      <c r="A1286" s="11" t="str">
        <f t="shared" si="20"/>
        <v>5</v>
      </c>
      <c r="B1286" s="12">
        <f>IF(D1286=$B$1,,(IF(C1286=MAX($C$3:C1286),,MAX($C$3:C1286))))</f>
        <v>11316524000</v>
      </c>
    </row>
    <row r="1287" spans="1:2" x14ac:dyDescent="0.3">
      <c r="A1287" s="11" t="str">
        <f t="shared" si="20"/>
        <v>5</v>
      </c>
      <c r="B1287" s="12">
        <f>IF(D1287=$B$1,,(IF(C1287=MAX($C$3:C1287),,MAX($C$3:C1287))))</f>
        <v>11316524000</v>
      </c>
    </row>
    <row r="1288" spans="1:2" x14ac:dyDescent="0.3">
      <c r="A1288" s="11" t="str">
        <f t="shared" si="20"/>
        <v>5</v>
      </c>
      <c r="B1288" s="12">
        <f>IF(D1288=$B$1,,(IF(C1288=MAX($C$3:C1288),,MAX($C$3:C1288))))</f>
        <v>11316524000</v>
      </c>
    </row>
    <row r="1289" spans="1:2" x14ac:dyDescent="0.3">
      <c r="A1289" s="11" t="str">
        <f t="shared" si="20"/>
        <v>5</v>
      </c>
      <c r="B1289" s="12">
        <f>IF(D1289=$B$1,,(IF(C1289=MAX($C$3:C1289),,MAX($C$3:C1289))))</f>
        <v>11316524000</v>
      </c>
    </row>
    <row r="1290" spans="1:2" x14ac:dyDescent="0.3">
      <c r="A1290" s="11" t="str">
        <f t="shared" si="20"/>
        <v>5</v>
      </c>
      <c r="B1290" s="12">
        <f>IF(D1290=$B$1,,(IF(C1290=MAX($C$3:C1290),,MAX($C$3:C1290))))</f>
        <v>11316524000</v>
      </c>
    </row>
    <row r="1291" spans="1:2" x14ac:dyDescent="0.3">
      <c r="A1291" s="11" t="str">
        <f t="shared" si="20"/>
        <v>5</v>
      </c>
      <c r="B1291" s="12">
        <f>IF(D1291=$B$1,,(IF(C1291=MAX($C$3:C1291),,MAX($C$3:C1291))))</f>
        <v>11316524000</v>
      </c>
    </row>
    <row r="1292" spans="1:2" x14ac:dyDescent="0.3">
      <c r="A1292" s="11" t="str">
        <f t="shared" si="20"/>
        <v>5</v>
      </c>
      <c r="B1292" s="12">
        <f>IF(D1292=$B$1,,(IF(C1292=MAX($C$3:C1292),,MAX($C$3:C1292))))</f>
        <v>11316524000</v>
      </c>
    </row>
    <row r="1293" spans="1:2" x14ac:dyDescent="0.3">
      <c r="A1293" s="11" t="str">
        <f t="shared" si="20"/>
        <v>5</v>
      </c>
      <c r="B1293" s="12">
        <f>IF(D1293=$B$1,,(IF(C1293=MAX($C$3:C1293),,MAX($C$3:C1293))))</f>
        <v>11316524000</v>
      </c>
    </row>
    <row r="1294" spans="1:2" x14ac:dyDescent="0.3">
      <c r="A1294" s="11" t="str">
        <f t="shared" si="20"/>
        <v>5</v>
      </c>
      <c r="B1294" s="12">
        <f>IF(D1294=$B$1,,(IF(C1294=MAX($C$3:C1294),,MAX($C$3:C1294))))</f>
        <v>11316524000</v>
      </c>
    </row>
    <row r="1295" spans="1:2" x14ac:dyDescent="0.3">
      <c r="A1295" s="11" t="str">
        <f t="shared" si="20"/>
        <v>5</v>
      </c>
      <c r="B1295" s="12">
        <f>IF(D1295=$B$1,,(IF(C1295=MAX($C$3:C1295),,MAX($C$3:C1295))))</f>
        <v>11316524000</v>
      </c>
    </row>
    <row r="1296" spans="1:2" x14ac:dyDescent="0.3">
      <c r="A1296" s="11" t="str">
        <f t="shared" si="20"/>
        <v>5</v>
      </c>
      <c r="B1296" s="12">
        <f>IF(D1296=$B$1,,(IF(C1296=MAX($C$3:C1296),,MAX($C$3:C1296))))</f>
        <v>11316524000</v>
      </c>
    </row>
    <row r="1297" spans="1:2" x14ac:dyDescent="0.3">
      <c r="A1297" s="11" t="str">
        <f t="shared" si="20"/>
        <v>5</v>
      </c>
      <c r="B1297" s="12">
        <f>IF(D1297=$B$1,,(IF(C1297=MAX($C$3:C1297),,MAX($C$3:C1297))))</f>
        <v>11316524000</v>
      </c>
    </row>
    <row r="1298" spans="1:2" x14ac:dyDescent="0.3">
      <c r="A1298" s="11" t="str">
        <f t="shared" si="20"/>
        <v>5</v>
      </c>
      <c r="B1298" s="12">
        <f>IF(D1298=$B$1,,(IF(C1298=MAX($C$3:C1298),,MAX($C$3:C1298))))</f>
        <v>11316524000</v>
      </c>
    </row>
    <row r="1299" spans="1:2" x14ac:dyDescent="0.3">
      <c r="A1299" s="11" t="str">
        <f t="shared" si="20"/>
        <v>5</v>
      </c>
      <c r="B1299" s="12">
        <f>IF(D1299=$B$1,,(IF(C1299=MAX($C$3:C1299),,MAX($C$3:C1299))))</f>
        <v>11316524000</v>
      </c>
    </row>
    <row r="1300" spans="1:2" x14ac:dyDescent="0.3">
      <c r="A1300" s="11" t="str">
        <f t="shared" si="20"/>
        <v>5</v>
      </c>
      <c r="B1300" s="12">
        <f>IF(D1300=$B$1,,(IF(C1300=MAX($C$3:C1300),,MAX($C$3:C1300))))</f>
        <v>11316524000</v>
      </c>
    </row>
    <row r="1301" spans="1:2" x14ac:dyDescent="0.3">
      <c r="A1301" s="11" t="str">
        <f t="shared" si="20"/>
        <v>5</v>
      </c>
      <c r="B1301" s="12">
        <f>IF(D1301=$B$1,,(IF(C1301=MAX($C$3:C1301),,MAX($C$3:C1301))))</f>
        <v>11316524000</v>
      </c>
    </row>
    <row r="1302" spans="1:2" x14ac:dyDescent="0.3">
      <c r="A1302" s="11" t="str">
        <f t="shared" si="20"/>
        <v>5</v>
      </c>
      <c r="B1302" s="12">
        <f>IF(D1302=$B$1,,(IF(C1302=MAX($C$3:C1302),,MAX($C$3:C1302))))</f>
        <v>11316524000</v>
      </c>
    </row>
    <row r="1303" spans="1:2" x14ac:dyDescent="0.3">
      <c r="A1303" s="11" t="str">
        <f t="shared" si="20"/>
        <v>5</v>
      </c>
      <c r="B1303" s="12">
        <f>IF(D1303=$B$1,,(IF(C1303=MAX($C$3:C1303),,MAX($C$3:C1303))))</f>
        <v>11316524000</v>
      </c>
    </row>
    <row r="1304" spans="1:2" x14ac:dyDescent="0.3">
      <c r="A1304" s="11" t="str">
        <f t="shared" si="20"/>
        <v>5</v>
      </c>
      <c r="B1304" s="12">
        <f>IF(D1304=$B$1,,(IF(C1304=MAX($C$3:C1304),,MAX($C$3:C1304))))</f>
        <v>11316524000</v>
      </c>
    </row>
    <row r="1305" spans="1:2" x14ac:dyDescent="0.3">
      <c r="A1305" s="11" t="str">
        <f t="shared" si="20"/>
        <v>5</v>
      </c>
      <c r="B1305" s="12">
        <f>IF(D1305=$B$1,,(IF(C1305=MAX($C$3:C1305),,MAX($C$3:C1305))))</f>
        <v>11316524000</v>
      </c>
    </row>
    <row r="1306" spans="1:2" x14ac:dyDescent="0.3">
      <c r="A1306" s="11" t="str">
        <f t="shared" si="20"/>
        <v>5</v>
      </c>
      <c r="B1306" s="12">
        <f>IF(D1306=$B$1,,(IF(C1306=MAX($C$3:C1306),,MAX($C$3:C1306))))</f>
        <v>11316524000</v>
      </c>
    </row>
    <row r="1307" spans="1:2" x14ac:dyDescent="0.3">
      <c r="A1307" s="11" t="str">
        <f t="shared" si="20"/>
        <v>5</v>
      </c>
      <c r="B1307" s="12">
        <f>IF(D1307=$B$1,,(IF(C1307=MAX($C$3:C1307),,MAX($C$3:C1307))))</f>
        <v>11316524000</v>
      </c>
    </row>
    <row r="1308" spans="1:2" x14ac:dyDescent="0.3">
      <c r="A1308" s="11" t="str">
        <f t="shared" si="20"/>
        <v>5</v>
      </c>
      <c r="B1308" s="12">
        <f>IF(D1308=$B$1,,(IF(C1308=MAX($C$3:C1308),,MAX($C$3:C1308))))</f>
        <v>11316524000</v>
      </c>
    </row>
    <row r="1309" spans="1:2" x14ac:dyDescent="0.3">
      <c r="A1309" s="11" t="str">
        <f t="shared" si="20"/>
        <v>5</v>
      </c>
      <c r="B1309" s="12">
        <f>IF(D1309=$B$1,,(IF(C1309=MAX($C$3:C1309),,MAX($C$3:C1309))))</f>
        <v>11316524000</v>
      </c>
    </row>
    <row r="1310" spans="1:2" x14ac:dyDescent="0.3">
      <c r="A1310" s="11" t="str">
        <f t="shared" si="20"/>
        <v>5</v>
      </c>
      <c r="B1310" s="12">
        <f>IF(D1310=$B$1,,(IF(C1310=MAX($C$3:C1310),,MAX($C$3:C1310))))</f>
        <v>11316524000</v>
      </c>
    </row>
    <row r="1311" spans="1:2" x14ac:dyDescent="0.3">
      <c r="A1311" s="11" t="str">
        <f t="shared" si="20"/>
        <v>5</v>
      </c>
      <c r="B1311" s="12">
        <f>IF(D1311=$B$1,,(IF(C1311=MAX($C$3:C1311),,MAX($C$3:C1311))))</f>
        <v>11316524000</v>
      </c>
    </row>
    <row r="1312" spans="1:2" x14ac:dyDescent="0.3">
      <c r="A1312" s="11" t="str">
        <f t="shared" si="20"/>
        <v>5</v>
      </c>
      <c r="B1312" s="12">
        <f>IF(D1312=$B$1,,(IF(C1312=MAX($C$3:C1312),,MAX($C$3:C1312))))</f>
        <v>11316524000</v>
      </c>
    </row>
    <row r="1313" spans="1:2" x14ac:dyDescent="0.3">
      <c r="A1313" s="11" t="str">
        <f t="shared" si="20"/>
        <v>5</v>
      </c>
      <c r="B1313" s="12">
        <f>IF(D1313=$B$1,,(IF(C1313=MAX($C$3:C1313),,MAX($C$3:C1313))))</f>
        <v>11316524000</v>
      </c>
    </row>
    <row r="1314" spans="1:2" x14ac:dyDescent="0.3">
      <c r="A1314" s="11" t="str">
        <f t="shared" si="20"/>
        <v>5</v>
      </c>
      <c r="B1314" s="12">
        <f>IF(D1314=$B$1,,(IF(C1314=MAX($C$3:C1314),,MAX($C$3:C1314))))</f>
        <v>11316524000</v>
      </c>
    </row>
    <row r="1315" spans="1:2" x14ac:dyDescent="0.3">
      <c r="A1315" s="11" t="str">
        <f t="shared" si="20"/>
        <v>5</v>
      </c>
      <c r="B1315" s="12">
        <f>IF(D1315=$B$1,,(IF(C1315=MAX($C$3:C1315),,MAX($C$3:C1315))))</f>
        <v>11316524000</v>
      </c>
    </row>
    <row r="1316" spans="1:2" x14ac:dyDescent="0.3">
      <c r="A1316" s="11" t="str">
        <f t="shared" si="20"/>
        <v>5</v>
      </c>
      <c r="B1316" s="12">
        <f>IF(D1316=$B$1,,(IF(C1316=MAX($C$3:C1316),,MAX($C$3:C1316))))</f>
        <v>11316524000</v>
      </c>
    </row>
    <row r="1317" spans="1:2" x14ac:dyDescent="0.3">
      <c r="A1317" s="11" t="str">
        <f t="shared" si="20"/>
        <v>5</v>
      </c>
      <c r="B1317" s="12">
        <f>IF(D1317=$B$1,,(IF(C1317=MAX($C$3:C1317),,MAX($C$3:C1317))))</f>
        <v>11316524000</v>
      </c>
    </row>
    <row r="1318" spans="1:2" x14ac:dyDescent="0.3">
      <c r="A1318" s="11" t="str">
        <f t="shared" si="20"/>
        <v>5</v>
      </c>
      <c r="B1318" s="12">
        <f>IF(D1318=$B$1,,(IF(C1318=MAX($C$3:C1318),,MAX($C$3:C1318))))</f>
        <v>11316524000</v>
      </c>
    </row>
    <row r="1319" spans="1:2" x14ac:dyDescent="0.3">
      <c r="A1319" s="11" t="str">
        <f t="shared" si="20"/>
        <v>5</v>
      </c>
      <c r="B1319" s="12">
        <f>IF(D1319=$B$1,,(IF(C1319=MAX($C$3:C1319),,MAX($C$3:C1319))))</f>
        <v>11316524000</v>
      </c>
    </row>
    <row r="1320" spans="1:2" x14ac:dyDescent="0.3">
      <c r="A1320" s="11" t="str">
        <f t="shared" si="20"/>
        <v>5</v>
      </c>
      <c r="B1320" s="12">
        <f>IF(D1320=$B$1,,(IF(C1320=MAX($C$3:C1320),,MAX($C$3:C1320))))</f>
        <v>11316524000</v>
      </c>
    </row>
    <row r="1321" spans="1:2" x14ac:dyDescent="0.3">
      <c r="A1321" s="11" t="str">
        <f t="shared" si="20"/>
        <v>5</v>
      </c>
      <c r="B1321" s="12">
        <f>IF(D1321=$B$1,,(IF(C1321=MAX($C$3:C1321),,MAX($C$3:C1321))))</f>
        <v>11316524000</v>
      </c>
    </row>
    <row r="1322" spans="1:2" x14ac:dyDescent="0.3">
      <c r="A1322" s="11" t="str">
        <f t="shared" si="20"/>
        <v>5</v>
      </c>
      <c r="B1322" s="12">
        <f>IF(D1322=$B$1,,(IF(C1322=MAX($C$3:C1322),,MAX($C$3:C1322))))</f>
        <v>11316524000</v>
      </c>
    </row>
    <row r="1323" spans="1:2" x14ac:dyDescent="0.3">
      <c r="A1323" s="11" t="str">
        <f t="shared" si="20"/>
        <v>5</v>
      </c>
      <c r="B1323" s="12">
        <f>IF(D1323=$B$1,,(IF(C1323=MAX($C$3:C1323),,MAX($C$3:C1323))))</f>
        <v>11316524000</v>
      </c>
    </row>
    <row r="1324" spans="1:2" x14ac:dyDescent="0.3">
      <c r="A1324" s="11" t="str">
        <f t="shared" si="20"/>
        <v>5</v>
      </c>
      <c r="B1324" s="12">
        <f>IF(D1324=$B$1,,(IF(C1324=MAX($C$3:C1324),,MAX($C$3:C1324))))</f>
        <v>11316524000</v>
      </c>
    </row>
    <row r="1325" spans="1:2" x14ac:dyDescent="0.3">
      <c r="A1325" s="11" t="str">
        <f t="shared" si="20"/>
        <v>5</v>
      </c>
      <c r="B1325" s="12">
        <f>IF(D1325=$B$1,,(IF(C1325=MAX($C$3:C1325),,MAX($C$3:C1325))))</f>
        <v>11316524000</v>
      </c>
    </row>
    <row r="1326" spans="1:2" x14ac:dyDescent="0.3">
      <c r="A1326" s="11" t="str">
        <f t="shared" si="20"/>
        <v>5</v>
      </c>
      <c r="B1326" s="12">
        <f>IF(D1326=$B$1,,(IF(C1326=MAX($C$3:C1326),,MAX($C$3:C1326))))</f>
        <v>11316524000</v>
      </c>
    </row>
    <row r="1327" spans="1:2" x14ac:dyDescent="0.3">
      <c r="A1327" s="11" t="str">
        <f t="shared" si="20"/>
        <v>5</v>
      </c>
      <c r="B1327" s="12">
        <f>IF(D1327=$B$1,,(IF(C1327=MAX($C$3:C1327),,MAX($C$3:C1327))))</f>
        <v>11316524000</v>
      </c>
    </row>
    <row r="1328" spans="1:2" x14ac:dyDescent="0.3">
      <c r="A1328" s="11" t="str">
        <f t="shared" si="20"/>
        <v>5</v>
      </c>
      <c r="B1328" s="12">
        <f>IF(D1328=$B$1,,(IF(C1328=MAX($C$3:C1328),,MAX($C$3:C1328))))</f>
        <v>11316524000</v>
      </c>
    </row>
    <row r="1329" spans="1:2" x14ac:dyDescent="0.3">
      <c r="A1329" s="11" t="str">
        <f t="shared" si="20"/>
        <v>5</v>
      </c>
      <c r="B1329" s="12">
        <f>IF(D1329=$B$1,,(IF(C1329=MAX($C$3:C1329),,MAX($C$3:C1329))))</f>
        <v>11316524000</v>
      </c>
    </row>
    <row r="1330" spans="1:2" x14ac:dyDescent="0.3">
      <c r="A1330" s="11" t="str">
        <f t="shared" si="20"/>
        <v>5</v>
      </c>
      <c r="B1330" s="12">
        <f>IF(D1330=$B$1,,(IF(C1330=MAX($C$3:C1330),,MAX($C$3:C1330))))</f>
        <v>11316524000</v>
      </c>
    </row>
    <row r="1331" spans="1:2" x14ac:dyDescent="0.3">
      <c r="A1331" s="11" t="str">
        <f t="shared" si="20"/>
        <v>5</v>
      </c>
      <c r="B1331" s="12">
        <f>IF(D1331=$B$1,,(IF(C1331=MAX($C$3:C1331),,MAX($C$3:C1331))))</f>
        <v>11316524000</v>
      </c>
    </row>
    <row r="1332" spans="1:2" x14ac:dyDescent="0.3">
      <c r="A1332" s="11" t="str">
        <f t="shared" si="20"/>
        <v>5</v>
      </c>
      <c r="B1332" s="12">
        <f>IF(D1332=$B$1,,(IF(C1332=MAX($C$3:C1332),,MAX($C$3:C1332))))</f>
        <v>11316524000</v>
      </c>
    </row>
    <row r="1333" spans="1:2" x14ac:dyDescent="0.3">
      <c r="A1333" s="11" t="str">
        <f t="shared" si="20"/>
        <v>5</v>
      </c>
      <c r="B1333" s="12">
        <f>IF(D1333=$B$1,,(IF(C1333=MAX($C$3:C1333),,MAX($C$3:C1333))))</f>
        <v>11316524000</v>
      </c>
    </row>
    <row r="1334" spans="1:2" x14ac:dyDescent="0.3">
      <c r="A1334" s="11" t="str">
        <f t="shared" si="20"/>
        <v>5</v>
      </c>
      <c r="B1334" s="12">
        <f>IF(D1334=$B$1,,(IF(C1334=MAX($C$3:C1334),,MAX($C$3:C1334))))</f>
        <v>11316524000</v>
      </c>
    </row>
    <row r="1335" spans="1:2" x14ac:dyDescent="0.3">
      <c r="A1335" s="11" t="str">
        <f t="shared" si="20"/>
        <v>5</v>
      </c>
      <c r="B1335" s="12">
        <f>IF(D1335=$B$1,,(IF(C1335=MAX($C$3:C1335),,MAX($C$3:C1335))))</f>
        <v>11316524000</v>
      </c>
    </row>
    <row r="1336" spans="1:2" x14ac:dyDescent="0.3">
      <c r="A1336" s="11" t="str">
        <f t="shared" si="20"/>
        <v>5</v>
      </c>
      <c r="B1336" s="12">
        <f>IF(D1336=$B$1,,(IF(C1336=MAX($C$3:C1336),,MAX($C$3:C1336))))</f>
        <v>11316524000</v>
      </c>
    </row>
    <row r="1337" spans="1:2" x14ac:dyDescent="0.3">
      <c r="A1337" s="11" t="str">
        <f t="shared" si="20"/>
        <v>5</v>
      </c>
      <c r="B1337" s="12">
        <f>IF(D1337=$B$1,,(IF(C1337=MAX($C$3:C1337),,MAX($C$3:C1337))))</f>
        <v>11316524000</v>
      </c>
    </row>
    <row r="1338" spans="1:2" x14ac:dyDescent="0.3">
      <c r="A1338" s="11" t="str">
        <f t="shared" si="20"/>
        <v>5</v>
      </c>
      <c r="B1338" s="12">
        <f>IF(D1338=$B$1,,(IF(C1338=MAX($C$3:C1338),,MAX($C$3:C1338))))</f>
        <v>11316524000</v>
      </c>
    </row>
    <row r="1339" spans="1:2" x14ac:dyDescent="0.3">
      <c r="A1339" s="11" t="str">
        <f t="shared" si="20"/>
        <v>5</v>
      </c>
      <c r="B1339" s="12">
        <f>IF(D1339=$B$1,,(IF(C1339=MAX($C$3:C1339),,MAX($C$3:C1339))))</f>
        <v>11316524000</v>
      </c>
    </row>
    <row r="1340" spans="1:2" x14ac:dyDescent="0.3">
      <c r="A1340" s="11" t="str">
        <f t="shared" si="20"/>
        <v>5</v>
      </c>
      <c r="B1340" s="12">
        <f>IF(D1340=$B$1,,(IF(C1340=MAX($C$3:C1340),,MAX($C$3:C1340))))</f>
        <v>11316524000</v>
      </c>
    </row>
    <row r="1341" spans="1:2" x14ac:dyDescent="0.3">
      <c r="A1341" s="11" t="str">
        <f t="shared" si="20"/>
        <v>5</v>
      </c>
      <c r="B1341" s="12">
        <f>IF(D1341=$B$1,,(IF(C1341=MAX($C$3:C1341),,MAX($C$3:C1341))))</f>
        <v>11316524000</v>
      </c>
    </row>
    <row r="1342" spans="1:2" x14ac:dyDescent="0.3">
      <c r="A1342" s="11" t="str">
        <f t="shared" si="20"/>
        <v>5</v>
      </c>
      <c r="B1342" s="12">
        <f>IF(D1342=$B$1,,(IF(C1342=MAX($C$3:C1342),,MAX($C$3:C1342))))</f>
        <v>11316524000</v>
      </c>
    </row>
    <row r="1343" spans="1:2" x14ac:dyDescent="0.3">
      <c r="A1343" s="11" t="str">
        <f t="shared" si="20"/>
        <v>5</v>
      </c>
      <c r="B1343" s="12">
        <f>IF(D1343=$B$1,,(IF(C1343=MAX($C$3:C1343),,MAX($C$3:C1343))))</f>
        <v>11316524000</v>
      </c>
    </row>
    <row r="1344" spans="1:2" x14ac:dyDescent="0.3">
      <c r="A1344" s="11" t="str">
        <f t="shared" si="20"/>
        <v>5</v>
      </c>
      <c r="B1344" s="12">
        <f>IF(D1344=$B$1,,(IF(C1344=MAX($C$3:C1344),,MAX($C$3:C1344))))</f>
        <v>11316524000</v>
      </c>
    </row>
    <row r="1345" spans="1:2" x14ac:dyDescent="0.3">
      <c r="A1345" s="11" t="str">
        <f t="shared" si="20"/>
        <v>5</v>
      </c>
      <c r="B1345" s="12">
        <f>IF(D1345=$B$1,,(IF(C1345=MAX($C$3:C1345),,MAX($C$3:C1345))))</f>
        <v>11316524000</v>
      </c>
    </row>
    <row r="1346" spans="1:2" x14ac:dyDescent="0.3">
      <c r="A1346" s="11" t="str">
        <f t="shared" si="20"/>
        <v>5</v>
      </c>
      <c r="B1346" s="12">
        <f>IF(D1346=$B$1,,(IF(C1346=MAX($C$3:C1346),,MAX($C$3:C1346))))</f>
        <v>11316524000</v>
      </c>
    </row>
    <row r="1347" spans="1:2" x14ac:dyDescent="0.3">
      <c r="A1347" s="11" t="str">
        <f t="shared" si="20"/>
        <v>5</v>
      </c>
      <c r="B1347" s="12">
        <f>IF(D1347=$B$1,,(IF(C1347=MAX($C$3:C1347),,MAX($C$3:C1347))))</f>
        <v>11316524000</v>
      </c>
    </row>
    <row r="1348" spans="1:2" x14ac:dyDescent="0.3">
      <c r="A1348" s="11" t="str">
        <f t="shared" si="20"/>
        <v>5</v>
      </c>
      <c r="B1348" s="12">
        <f>IF(D1348=$B$1,,(IF(C1348=MAX($C$3:C1348),,MAX($C$3:C1348))))</f>
        <v>11316524000</v>
      </c>
    </row>
    <row r="1349" spans="1:2" x14ac:dyDescent="0.3">
      <c r="A1349" s="11" t="str">
        <f t="shared" ref="A1349:A1412" si="21">IF(B1349=0,LEFT(RIGHT(C1349,6),1),LEFT(RIGHT(B1349,6),1))</f>
        <v>5</v>
      </c>
      <c r="B1349" s="12">
        <f>IF(D1349=$B$1,,(IF(C1349=MAX($C$3:C1349),,MAX($C$3:C1349))))</f>
        <v>11316524000</v>
      </c>
    </row>
    <row r="1350" spans="1:2" x14ac:dyDescent="0.3">
      <c r="A1350" s="11" t="str">
        <f t="shared" si="21"/>
        <v>5</v>
      </c>
      <c r="B1350" s="12">
        <f>IF(D1350=$B$1,,(IF(C1350=MAX($C$3:C1350),,MAX($C$3:C1350))))</f>
        <v>11316524000</v>
      </c>
    </row>
    <row r="1351" spans="1:2" x14ac:dyDescent="0.3">
      <c r="A1351" s="11" t="str">
        <f t="shared" si="21"/>
        <v>5</v>
      </c>
      <c r="B1351" s="12">
        <f>IF(D1351=$B$1,,(IF(C1351=MAX($C$3:C1351),,MAX($C$3:C1351))))</f>
        <v>11316524000</v>
      </c>
    </row>
    <row r="1352" spans="1:2" x14ac:dyDescent="0.3">
      <c r="A1352" s="11" t="str">
        <f t="shared" si="21"/>
        <v>5</v>
      </c>
      <c r="B1352" s="12">
        <f>IF(D1352=$B$1,,(IF(C1352=MAX($C$3:C1352),,MAX($C$3:C1352))))</f>
        <v>11316524000</v>
      </c>
    </row>
    <row r="1353" spans="1:2" x14ac:dyDescent="0.3">
      <c r="A1353" s="11" t="str">
        <f t="shared" si="21"/>
        <v>5</v>
      </c>
      <c r="B1353" s="12">
        <f>IF(D1353=$B$1,,(IF(C1353=MAX($C$3:C1353),,MAX($C$3:C1353))))</f>
        <v>11316524000</v>
      </c>
    </row>
    <row r="1354" spans="1:2" x14ac:dyDescent="0.3">
      <c r="A1354" s="11" t="str">
        <f t="shared" si="21"/>
        <v>5</v>
      </c>
      <c r="B1354" s="12">
        <f>IF(D1354=$B$1,,(IF(C1354=MAX($C$3:C1354),,MAX($C$3:C1354))))</f>
        <v>11316524000</v>
      </c>
    </row>
    <row r="1355" spans="1:2" x14ac:dyDescent="0.3">
      <c r="A1355" s="11" t="str">
        <f t="shared" si="21"/>
        <v>5</v>
      </c>
      <c r="B1355" s="12">
        <f>IF(D1355=$B$1,,(IF(C1355=MAX($C$3:C1355),,MAX($C$3:C1355))))</f>
        <v>11316524000</v>
      </c>
    </row>
    <row r="1356" spans="1:2" x14ac:dyDescent="0.3">
      <c r="A1356" s="11" t="str">
        <f t="shared" si="21"/>
        <v>5</v>
      </c>
      <c r="B1356" s="12">
        <f>IF(D1356=$B$1,,(IF(C1356=MAX($C$3:C1356),,MAX($C$3:C1356))))</f>
        <v>11316524000</v>
      </c>
    </row>
    <row r="1357" spans="1:2" x14ac:dyDescent="0.3">
      <c r="A1357" s="11" t="str">
        <f t="shared" si="21"/>
        <v>5</v>
      </c>
      <c r="B1357" s="12">
        <f>IF(D1357=$B$1,,(IF(C1357=MAX($C$3:C1357),,MAX($C$3:C1357))))</f>
        <v>11316524000</v>
      </c>
    </row>
    <row r="1358" spans="1:2" x14ac:dyDescent="0.3">
      <c r="A1358" s="11" t="str">
        <f t="shared" si="21"/>
        <v>5</v>
      </c>
      <c r="B1358" s="12">
        <f>IF(D1358=$B$1,,(IF(C1358=MAX($C$3:C1358),,MAX($C$3:C1358))))</f>
        <v>11316524000</v>
      </c>
    </row>
    <row r="1359" spans="1:2" x14ac:dyDescent="0.3">
      <c r="A1359" s="11" t="str">
        <f t="shared" si="21"/>
        <v>5</v>
      </c>
      <c r="B1359" s="12">
        <f>IF(D1359=$B$1,,(IF(C1359=MAX($C$3:C1359),,MAX($C$3:C1359))))</f>
        <v>11316524000</v>
      </c>
    </row>
    <row r="1360" spans="1:2" x14ac:dyDescent="0.3">
      <c r="A1360" s="11" t="str">
        <f t="shared" si="21"/>
        <v>5</v>
      </c>
      <c r="B1360" s="12">
        <f>IF(D1360=$B$1,,(IF(C1360=MAX($C$3:C1360),,MAX($C$3:C1360))))</f>
        <v>11316524000</v>
      </c>
    </row>
    <row r="1361" spans="1:2" x14ac:dyDescent="0.3">
      <c r="A1361" s="11" t="str">
        <f t="shared" si="21"/>
        <v>5</v>
      </c>
      <c r="B1361" s="12">
        <f>IF(D1361=$B$1,,(IF(C1361=MAX($C$3:C1361),,MAX($C$3:C1361))))</f>
        <v>11316524000</v>
      </c>
    </row>
    <row r="1362" spans="1:2" x14ac:dyDescent="0.3">
      <c r="A1362" s="11" t="str">
        <f t="shared" si="21"/>
        <v>5</v>
      </c>
      <c r="B1362" s="12">
        <f>IF(D1362=$B$1,,(IF(C1362=MAX($C$3:C1362),,MAX($C$3:C1362))))</f>
        <v>11316524000</v>
      </c>
    </row>
    <row r="1363" spans="1:2" x14ac:dyDescent="0.3">
      <c r="A1363" s="11" t="str">
        <f t="shared" si="21"/>
        <v>5</v>
      </c>
      <c r="B1363" s="12">
        <f>IF(D1363=$B$1,,(IF(C1363=MAX($C$3:C1363),,MAX($C$3:C1363))))</f>
        <v>11316524000</v>
      </c>
    </row>
    <row r="1364" spans="1:2" x14ac:dyDescent="0.3">
      <c r="A1364" s="11" t="str">
        <f t="shared" si="21"/>
        <v>5</v>
      </c>
      <c r="B1364" s="12">
        <f>IF(D1364=$B$1,,(IF(C1364=MAX($C$3:C1364),,MAX($C$3:C1364))))</f>
        <v>11316524000</v>
      </c>
    </row>
    <row r="1365" spans="1:2" x14ac:dyDescent="0.3">
      <c r="A1365" s="11" t="str">
        <f t="shared" si="21"/>
        <v>5</v>
      </c>
      <c r="B1365" s="12">
        <f>IF(D1365=$B$1,,(IF(C1365=MAX($C$3:C1365),,MAX($C$3:C1365))))</f>
        <v>11316524000</v>
      </c>
    </row>
    <row r="1366" spans="1:2" x14ac:dyDescent="0.3">
      <c r="A1366" s="11" t="str">
        <f t="shared" si="21"/>
        <v>5</v>
      </c>
      <c r="B1366" s="12">
        <f>IF(D1366=$B$1,,(IF(C1366=MAX($C$3:C1366),,MAX($C$3:C1366))))</f>
        <v>11316524000</v>
      </c>
    </row>
    <row r="1367" spans="1:2" x14ac:dyDescent="0.3">
      <c r="A1367" s="11" t="str">
        <f t="shared" si="21"/>
        <v>5</v>
      </c>
      <c r="B1367" s="12">
        <f>IF(D1367=$B$1,,(IF(C1367=MAX($C$3:C1367),,MAX($C$3:C1367))))</f>
        <v>11316524000</v>
      </c>
    </row>
    <row r="1368" spans="1:2" x14ac:dyDescent="0.3">
      <c r="A1368" s="11" t="str">
        <f t="shared" si="21"/>
        <v>5</v>
      </c>
      <c r="B1368" s="12">
        <f>IF(D1368=$B$1,,(IF(C1368=MAX($C$3:C1368),,MAX($C$3:C1368))))</f>
        <v>11316524000</v>
      </c>
    </row>
    <row r="1369" spans="1:2" x14ac:dyDescent="0.3">
      <c r="A1369" s="11" t="str">
        <f t="shared" si="21"/>
        <v>5</v>
      </c>
      <c r="B1369" s="12">
        <f>IF(D1369=$B$1,,(IF(C1369=MAX($C$3:C1369),,MAX($C$3:C1369))))</f>
        <v>11316524000</v>
      </c>
    </row>
    <row r="1370" spans="1:2" x14ac:dyDescent="0.3">
      <c r="A1370" s="11" t="str">
        <f t="shared" si="21"/>
        <v>5</v>
      </c>
      <c r="B1370" s="12">
        <f>IF(D1370=$B$1,,(IF(C1370=MAX($C$3:C1370),,MAX($C$3:C1370))))</f>
        <v>11316524000</v>
      </c>
    </row>
    <row r="1371" spans="1:2" x14ac:dyDescent="0.3">
      <c r="A1371" s="11" t="str">
        <f t="shared" si="21"/>
        <v>5</v>
      </c>
      <c r="B1371" s="12">
        <f>IF(D1371=$B$1,,(IF(C1371=MAX($C$3:C1371),,MAX($C$3:C1371))))</f>
        <v>11316524000</v>
      </c>
    </row>
    <row r="1372" spans="1:2" x14ac:dyDescent="0.3">
      <c r="A1372" s="11" t="str">
        <f t="shared" si="21"/>
        <v>5</v>
      </c>
      <c r="B1372" s="12">
        <f>IF(D1372=$B$1,,(IF(C1372=MAX($C$3:C1372),,MAX($C$3:C1372))))</f>
        <v>11316524000</v>
      </c>
    </row>
    <row r="1373" spans="1:2" x14ac:dyDescent="0.3">
      <c r="A1373" s="11" t="str">
        <f t="shared" si="21"/>
        <v>5</v>
      </c>
      <c r="B1373" s="12">
        <f>IF(D1373=$B$1,,(IF(C1373=MAX($C$3:C1373),,MAX($C$3:C1373))))</f>
        <v>11316524000</v>
      </c>
    </row>
    <row r="1374" spans="1:2" x14ac:dyDescent="0.3">
      <c r="A1374" s="11" t="str">
        <f t="shared" si="21"/>
        <v>5</v>
      </c>
      <c r="B1374" s="12">
        <f>IF(D1374=$B$1,,(IF(C1374=MAX($C$3:C1374),,MAX($C$3:C1374))))</f>
        <v>11316524000</v>
      </c>
    </row>
    <row r="1375" spans="1:2" x14ac:dyDescent="0.3">
      <c r="A1375" s="11" t="str">
        <f t="shared" si="21"/>
        <v>5</v>
      </c>
      <c r="B1375" s="12">
        <f>IF(D1375=$B$1,,(IF(C1375=MAX($C$3:C1375),,MAX($C$3:C1375))))</f>
        <v>11316524000</v>
      </c>
    </row>
    <row r="1376" spans="1:2" x14ac:dyDescent="0.3">
      <c r="A1376" s="11" t="str">
        <f t="shared" si="21"/>
        <v>5</v>
      </c>
      <c r="B1376" s="12">
        <f>IF(D1376=$B$1,,(IF(C1376=MAX($C$3:C1376),,MAX($C$3:C1376))))</f>
        <v>11316524000</v>
      </c>
    </row>
    <row r="1377" spans="1:2" x14ac:dyDescent="0.3">
      <c r="A1377" s="11" t="str">
        <f t="shared" si="21"/>
        <v>5</v>
      </c>
      <c r="B1377" s="12">
        <f>IF(D1377=$B$1,,(IF(C1377=MAX($C$3:C1377),,MAX($C$3:C1377))))</f>
        <v>11316524000</v>
      </c>
    </row>
    <row r="1378" spans="1:2" x14ac:dyDescent="0.3">
      <c r="A1378" s="11" t="str">
        <f t="shared" si="21"/>
        <v>5</v>
      </c>
      <c r="B1378" s="12">
        <f>IF(D1378=$B$1,,(IF(C1378=MAX($C$3:C1378),,MAX($C$3:C1378))))</f>
        <v>11316524000</v>
      </c>
    </row>
    <row r="1379" spans="1:2" x14ac:dyDescent="0.3">
      <c r="A1379" s="11" t="str">
        <f t="shared" si="21"/>
        <v>5</v>
      </c>
      <c r="B1379" s="12">
        <f>IF(D1379=$B$1,,(IF(C1379=MAX($C$3:C1379),,MAX($C$3:C1379))))</f>
        <v>11316524000</v>
      </c>
    </row>
    <row r="1380" spans="1:2" x14ac:dyDescent="0.3">
      <c r="A1380" s="11" t="str">
        <f t="shared" si="21"/>
        <v>5</v>
      </c>
      <c r="B1380" s="12">
        <f>IF(D1380=$B$1,,(IF(C1380=MAX($C$3:C1380),,MAX($C$3:C1380))))</f>
        <v>11316524000</v>
      </c>
    </row>
    <row r="1381" spans="1:2" x14ac:dyDescent="0.3">
      <c r="A1381" s="11" t="str">
        <f t="shared" si="21"/>
        <v>5</v>
      </c>
      <c r="B1381" s="12">
        <f>IF(D1381=$B$1,,(IF(C1381=MAX($C$3:C1381),,MAX($C$3:C1381))))</f>
        <v>11316524000</v>
      </c>
    </row>
    <row r="1382" spans="1:2" x14ac:dyDescent="0.3">
      <c r="A1382" s="11" t="str">
        <f t="shared" si="21"/>
        <v>5</v>
      </c>
      <c r="B1382" s="12">
        <f>IF(D1382=$B$1,,(IF(C1382=MAX($C$3:C1382),,MAX($C$3:C1382))))</f>
        <v>11316524000</v>
      </c>
    </row>
    <row r="1383" spans="1:2" x14ac:dyDescent="0.3">
      <c r="A1383" s="11" t="str">
        <f t="shared" si="21"/>
        <v>5</v>
      </c>
      <c r="B1383" s="12">
        <f>IF(D1383=$B$1,,(IF(C1383=MAX($C$3:C1383),,MAX($C$3:C1383))))</f>
        <v>11316524000</v>
      </c>
    </row>
    <row r="1384" spans="1:2" x14ac:dyDescent="0.3">
      <c r="A1384" s="11" t="str">
        <f t="shared" si="21"/>
        <v>5</v>
      </c>
      <c r="B1384" s="12">
        <f>IF(D1384=$B$1,,(IF(C1384=MAX($C$3:C1384),,MAX($C$3:C1384))))</f>
        <v>11316524000</v>
      </c>
    </row>
    <row r="1385" spans="1:2" x14ac:dyDescent="0.3">
      <c r="A1385" s="11" t="str">
        <f t="shared" si="21"/>
        <v>5</v>
      </c>
      <c r="B1385" s="12">
        <f>IF(D1385=$B$1,,(IF(C1385=MAX($C$3:C1385),,MAX($C$3:C1385))))</f>
        <v>11316524000</v>
      </c>
    </row>
    <row r="1386" spans="1:2" x14ac:dyDescent="0.3">
      <c r="A1386" s="11" t="str">
        <f t="shared" si="21"/>
        <v>5</v>
      </c>
      <c r="B1386" s="12">
        <f>IF(D1386=$B$1,,(IF(C1386=MAX($C$3:C1386),,MAX($C$3:C1386))))</f>
        <v>11316524000</v>
      </c>
    </row>
    <row r="1387" spans="1:2" x14ac:dyDescent="0.3">
      <c r="A1387" s="11" t="str">
        <f t="shared" si="21"/>
        <v>5</v>
      </c>
      <c r="B1387" s="12">
        <f>IF(D1387=$B$1,,(IF(C1387=MAX($C$3:C1387),,MAX($C$3:C1387))))</f>
        <v>11316524000</v>
      </c>
    </row>
    <row r="1388" spans="1:2" x14ac:dyDescent="0.3">
      <c r="A1388" s="11" t="str">
        <f t="shared" si="21"/>
        <v>5</v>
      </c>
      <c r="B1388" s="12">
        <f>IF(D1388=$B$1,,(IF(C1388=MAX($C$3:C1388),,MAX($C$3:C1388))))</f>
        <v>11316524000</v>
      </c>
    </row>
    <row r="1389" spans="1:2" x14ac:dyDescent="0.3">
      <c r="A1389" s="11" t="str">
        <f t="shared" si="21"/>
        <v>5</v>
      </c>
      <c r="B1389" s="12">
        <f>IF(D1389=$B$1,,(IF(C1389=MAX($C$3:C1389),,MAX($C$3:C1389))))</f>
        <v>11316524000</v>
      </c>
    </row>
    <row r="1390" spans="1:2" x14ac:dyDescent="0.3">
      <c r="A1390" s="11" t="str">
        <f t="shared" si="21"/>
        <v>5</v>
      </c>
      <c r="B1390" s="12">
        <f>IF(D1390=$B$1,,(IF(C1390=MAX($C$3:C1390),,MAX($C$3:C1390))))</f>
        <v>11316524000</v>
      </c>
    </row>
    <row r="1391" spans="1:2" x14ac:dyDescent="0.3">
      <c r="A1391" s="11" t="str">
        <f t="shared" si="21"/>
        <v>5</v>
      </c>
      <c r="B1391" s="12">
        <f>IF(D1391=$B$1,,(IF(C1391=MAX($C$3:C1391),,MAX($C$3:C1391))))</f>
        <v>11316524000</v>
      </c>
    </row>
    <row r="1392" spans="1:2" x14ac:dyDescent="0.3">
      <c r="A1392" s="11" t="str">
        <f t="shared" si="21"/>
        <v>5</v>
      </c>
      <c r="B1392" s="12">
        <f>IF(D1392=$B$1,,(IF(C1392=MAX($C$3:C1392),,MAX($C$3:C1392))))</f>
        <v>11316524000</v>
      </c>
    </row>
    <row r="1393" spans="1:2" x14ac:dyDescent="0.3">
      <c r="A1393" s="11" t="str">
        <f t="shared" si="21"/>
        <v>5</v>
      </c>
      <c r="B1393" s="12">
        <f>IF(D1393=$B$1,,(IF(C1393=MAX($C$3:C1393),,MAX($C$3:C1393))))</f>
        <v>11316524000</v>
      </c>
    </row>
    <row r="1394" spans="1:2" x14ac:dyDescent="0.3">
      <c r="A1394" s="11" t="str">
        <f t="shared" si="21"/>
        <v>5</v>
      </c>
      <c r="B1394" s="12">
        <f>IF(D1394=$B$1,,(IF(C1394=MAX($C$3:C1394),,MAX($C$3:C1394))))</f>
        <v>11316524000</v>
      </c>
    </row>
    <row r="1395" spans="1:2" x14ac:dyDescent="0.3">
      <c r="A1395" s="11" t="str">
        <f t="shared" si="21"/>
        <v>5</v>
      </c>
      <c r="B1395" s="12">
        <f>IF(D1395=$B$1,,(IF(C1395=MAX($C$3:C1395),,MAX($C$3:C1395))))</f>
        <v>11316524000</v>
      </c>
    </row>
    <row r="1396" spans="1:2" x14ac:dyDescent="0.3">
      <c r="A1396" s="11" t="str">
        <f t="shared" si="21"/>
        <v>5</v>
      </c>
      <c r="B1396" s="12">
        <f>IF(D1396=$B$1,,(IF(C1396=MAX($C$3:C1396),,MAX($C$3:C1396))))</f>
        <v>11316524000</v>
      </c>
    </row>
    <row r="1397" spans="1:2" x14ac:dyDescent="0.3">
      <c r="A1397" s="11" t="str">
        <f t="shared" si="21"/>
        <v>5</v>
      </c>
      <c r="B1397" s="12">
        <f>IF(D1397=$B$1,,(IF(C1397=MAX($C$3:C1397),,MAX($C$3:C1397))))</f>
        <v>11316524000</v>
      </c>
    </row>
    <row r="1398" spans="1:2" x14ac:dyDescent="0.3">
      <c r="A1398" s="11" t="str">
        <f t="shared" si="21"/>
        <v>5</v>
      </c>
      <c r="B1398" s="12">
        <f>IF(D1398=$B$1,,(IF(C1398=MAX($C$3:C1398),,MAX($C$3:C1398))))</f>
        <v>11316524000</v>
      </c>
    </row>
    <row r="1399" spans="1:2" x14ac:dyDescent="0.3">
      <c r="A1399" s="11" t="str">
        <f t="shared" si="21"/>
        <v>5</v>
      </c>
      <c r="B1399" s="12">
        <f>IF(D1399=$B$1,,(IF(C1399=MAX($C$3:C1399),,MAX($C$3:C1399))))</f>
        <v>11316524000</v>
      </c>
    </row>
    <row r="1400" spans="1:2" x14ac:dyDescent="0.3">
      <c r="A1400" s="11" t="str">
        <f t="shared" si="21"/>
        <v>5</v>
      </c>
      <c r="B1400" s="12">
        <f>IF(D1400=$B$1,,(IF(C1400=MAX($C$3:C1400),,MAX($C$3:C1400))))</f>
        <v>11316524000</v>
      </c>
    </row>
    <row r="1401" spans="1:2" x14ac:dyDescent="0.3">
      <c r="A1401" s="11" t="str">
        <f t="shared" si="21"/>
        <v>5</v>
      </c>
      <c r="B1401" s="12">
        <f>IF(D1401=$B$1,,(IF(C1401=MAX($C$3:C1401),,MAX($C$3:C1401))))</f>
        <v>11316524000</v>
      </c>
    </row>
    <row r="1402" spans="1:2" x14ac:dyDescent="0.3">
      <c r="A1402" s="11" t="str">
        <f t="shared" si="21"/>
        <v>5</v>
      </c>
      <c r="B1402" s="12">
        <f>IF(D1402=$B$1,,(IF(C1402=MAX($C$3:C1402),,MAX($C$3:C1402))))</f>
        <v>11316524000</v>
      </c>
    </row>
    <row r="1403" spans="1:2" x14ac:dyDescent="0.3">
      <c r="A1403" s="11" t="str">
        <f t="shared" si="21"/>
        <v>5</v>
      </c>
      <c r="B1403" s="12">
        <f>IF(D1403=$B$1,,(IF(C1403=MAX($C$3:C1403),,MAX($C$3:C1403))))</f>
        <v>11316524000</v>
      </c>
    </row>
    <row r="1404" spans="1:2" x14ac:dyDescent="0.3">
      <c r="A1404" s="11" t="str">
        <f t="shared" si="21"/>
        <v>5</v>
      </c>
      <c r="B1404" s="12">
        <f>IF(D1404=$B$1,,(IF(C1404=MAX($C$3:C1404),,MAX($C$3:C1404))))</f>
        <v>11316524000</v>
      </c>
    </row>
    <row r="1405" spans="1:2" x14ac:dyDescent="0.3">
      <c r="A1405" s="11" t="str">
        <f t="shared" si="21"/>
        <v>5</v>
      </c>
      <c r="B1405" s="12">
        <f>IF(D1405=$B$1,,(IF(C1405=MAX($C$3:C1405),,MAX($C$3:C1405))))</f>
        <v>11316524000</v>
      </c>
    </row>
    <row r="1406" spans="1:2" x14ac:dyDescent="0.3">
      <c r="A1406" s="11" t="str">
        <f t="shared" si="21"/>
        <v>5</v>
      </c>
      <c r="B1406" s="12">
        <f>IF(D1406=$B$1,,(IF(C1406=MAX($C$3:C1406),,MAX($C$3:C1406))))</f>
        <v>11316524000</v>
      </c>
    </row>
    <row r="1407" spans="1:2" x14ac:dyDescent="0.3">
      <c r="A1407" s="11" t="str">
        <f t="shared" si="21"/>
        <v>5</v>
      </c>
      <c r="B1407" s="12">
        <f>IF(D1407=$B$1,,(IF(C1407=MAX($C$3:C1407),,MAX($C$3:C1407))))</f>
        <v>11316524000</v>
      </c>
    </row>
    <row r="1408" spans="1:2" x14ac:dyDescent="0.3">
      <c r="A1408" s="11" t="str">
        <f t="shared" si="21"/>
        <v>5</v>
      </c>
      <c r="B1408" s="12">
        <f>IF(D1408=$B$1,,(IF(C1408=MAX($C$3:C1408),,MAX($C$3:C1408))))</f>
        <v>11316524000</v>
      </c>
    </row>
    <row r="1409" spans="1:2" x14ac:dyDescent="0.3">
      <c r="A1409" s="11" t="str">
        <f t="shared" si="21"/>
        <v>5</v>
      </c>
      <c r="B1409" s="12">
        <f>IF(D1409=$B$1,,(IF(C1409=MAX($C$3:C1409),,MAX($C$3:C1409))))</f>
        <v>11316524000</v>
      </c>
    </row>
    <row r="1410" spans="1:2" x14ac:dyDescent="0.3">
      <c r="A1410" s="11" t="str">
        <f t="shared" si="21"/>
        <v>5</v>
      </c>
      <c r="B1410" s="12">
        <f>IF(D1410=$B$1,,(IF(C1410=MAX($C$3:C1410),,MAX($C$3:C1410))))</f>
        <v>11316524000</v>
      </c>
    </row>
    <row r="1411" spans="1:2" x14ac:dyDescent="0.3">
      <c r="A1411" s="11" t="str">
        <f t="shared" si="21"/>
        <v>5</v>
      </c>
      <c r="B1411" s="12">
        <f>IF(D1411=$B$1,,(IF(C1411=MAX($C$3:C1411),,MAX($C$3:C1411))))</f>
        <v>11316524000</v>
      </c>
    </row>
    <row r="1412" spans="1:2" x14ac:dyDescent="0.3">
      <c r="A1412" s="11" t="str">
        <f t="shared" si="21"/>
        <v>5</v>
      </c>
      <c r="B1412" s="12">
        <f>IF(D1412=$B$1,,(IF(C1412=MAX($C$3:C1412),,MAX($C$3:C1412))))</f>
        <v>11316524000</v>
      </c>
    </row>
    <row r="1413" spans="1:2" x14ac:dyDescent="0.3">
      <c r="A1413" s="11" t="str">
        <f t="shared" ref="A1413:A1428" si="22">IF(B1413=0,LEFT(RIGHT(C1413,6),1),LEFT(RIGHT(B1413,6),1))</f>
        <v>5</v>
      </c>
      <c r="B1413" s="12">
        <f>IF(D1413=$B$1,,(IF(C1413=MAX($C$3:C1413),,MAX($C$3:C1413))))</f>
        <v>11316524000</v>
      </c>
    </row>
    <row r="1414" spans="1:2" x14ac:dyDescent="0.3">
      <c r="A1414" s="11" t="str">
        <f t="shared" si="22"/>
        <v>5</v>
      </c>
      <c r="B1414" s="12">
        <f>IF(D1414=$B$1,,(IF(C1414=MAX($C$3:C1414),,MAX($C$3:C1414))))</f>
        <v>11316524000</v>
      </c>
    </row>
    <row r="1415" spans="1:2" x14ac:dyDescent="0.3">
      <c r="A1415" s="11" t="str">
        <f t="shared" si="22"/>
        <v>5</v>
      </c>
      <c r="B1415" s="12">
        <f>IF(D1415=$B$1,,(IF(C1415=MAX($C$3:C1415),,MAX($C$3:C1415))))</f>
        <v>11316524000</v>
      </c>
    </row>
    <row r="1416" spans="1:2" x14ac:dyDescent="0.3">
      <c r="A1416" s="11" t="str">
        <f t="shared" si="22"/>
        <v>5</v>
      </c>
      <c r="B1416" s="12">
        <f>IF(D1416=$B$1,,(IF(C1416=MAX($C$3:C1416),,MAX($C$3:C1416))))</f>
        <v>11316524000</v>
      </c>
    </row>
    <row r="1417" spans="1:2" x14ac:dyDescent="0.3">
      <c r="A1417" s="11" t="str">
        <f t="shared" si="22"/>
        <v>5</v>
      </c>
      <c r="B1417" s="12">
        <f>IF(D1417=$B$1,,(IF(C1417=MAX($C$3:C1417),,MAX($C$3:C1417))))</f>
        <v>11316524000</v>
      </c>
    </row>
    <row r="1418" spans="1:2" x14ac:dyDescent="0.3">
      <c r="A1418" s="11" t="str">
        <f t="shared" si="22"/>
        <v>5</v>
      </c>
      <c r="B1418" s="12">
        <f>IF(D1418=$B$1,,(IF(C1418=MAX($C$3:C1418),,MAX($C$3:C1418))))</f>
        <v>11316524000</v>
      </c>
    </row>
    <row r="1419" spans="1:2" x14ac:dyDescent="0.3">
      <c r="A1419" s="11" t="str">
        <f t="shared" si="22"/>
        <v>5</v>
      </c>
      <c r="B1419" s="12">
        <f>IF(D1419=$B$1,,(IF(C1419=MAX($C$3:C1419),,MAX($C$3:C1419))))</f>
        <v>11316524000</v>
      </c>
    </row>
    <row r="1420" spans="1:2" x14ac:dyDescent="0.3">
      <c r="A1420" s="11" t="str">
        <f t="shared" si="22"/>
        <v>5</v>
      </c>
      <c r="B1420" s="12">
        <f>IF(D1420=$B$1,,(IF(C1420=MAX($C$3:C1420),,MAX($C$3:C1420))))</f>
        <v>11316524000</v>
      </c>
    </row>
    <row r="1421" spans="1:2" x14ac:dyDescent="0.3">
      <c r="A1421" s="11" t="str">
        <f t="shared" si="22"/>
        <v>5</v>
      </c>
      <c r="B1421" s="12">
        <f>IF(D1421=$B$1,,(IF(C1421=MAX($C$3:C1421),,MAX($C$3:C1421))))</f>
        <v>11316524000</v>
      </c>
    </row>
    <row r="1422" spans="1:2" x14ac:dyDescent="0.3">
      <c r="A1422" s="11" t="str">
        <f t="shared" si="22"/>
        <v>5</v>
      </c>
      <c r="B1422" s="12">
        <f>IF(D1422=$B$1,,(IF(C1422=MAX($C$3:C1422),,MAX($C$3:C1422))))</f>
        <v>11316524000</v>
      </c>
    </row>
    <row r="1423" spans="1:2" x14ac:dyDescent="0.3">
      <c r="A1423" s="11" t="str">
        <f t="shared" si="22"/>
        <v>5</v>
      </c>
      <c r="B1423" s="12">
        <f>IF(D1423=$B$1,,(IF(C1423=MAX($C$3:C1423),,MAX($C$3:C1423))))</f>
        <v>11316524000</v>
      </c>
    </row>
    <row r="1424" spans="1:2" x14ac:dyDescent="0.3">
      <c r="A1424" s="11" t="str">
        <f t="shared" si="22"/>
        <v>5</v>
      </c>
      <c r="B1424" s="12">
        <f>IF(D1424=$B$1,,(IF(C1424=MAX($C$3:C1424),,MAX($C$3:C1424))))</f>
        <v>11316524000</v>
      </c>
    </row>
    <row r="1425" spans="1:2" x14ac:dyDescent="0.3">
      <c r="A1425" s="11" t="str">
        <f t="shared" si="22"/>
        <v>5</v>
      </c>
      <c r="B1425" s="12">
        <f>IF(D1425=$B$1,,(IF(C1425=MAX($C$3:C1425),,MAX($C$3:C1425))))</f>
        <v>11316524000</v>
      </c>
    </row>
    <row r="1426" spans="1:2" x14ac:dyDescent="0.3">
      <c r="A1426" s="11" t="str">
        <f t="shared" si="22"/>
        <v>5</v>
      </c>
      <c r="B1426" s="12">
        <f>IF(D1426=$B$1,,(IF(C1426=MAX($C$3:C1426),,MAX($C$3:C1426))))</f>
        <v>11316524000</v>
      </c>
    </row>
    <row r="1427" spans="1:2" x14ac:dyDescent="0.3">
      <c r="A1427" s="11" t="str">
        <f t="shared" si="22"/>
        <v>5</v>
      </c>
      <c r="B1427" s="12">
        <f>IF(D1427=$B$1,,(IF(C1427=MAX($C$3:C1427),,MAX($C$3:C1427))))</f>
        <v>11316524000</v>
      </c>
    </row>
    <row r="1428" spans="1:2" x14ac:dyDescent="0.3">
      <c r="A1428" s="11" t="str">
        <f t="shared" si="22"/>
        <v>5</v>
      </c>
      <c r="B1428" s="12">
        <f>IF(D1428=$B$1,,(IF(C1428=MAX($C$3:C1428),,MAX($C$3:C1428))))</f>
        <v>11316524000</v>
      </c>
    </row>
  </sheetData>
  <autoFilter ref="A2:N1428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N1428"/>
  <sheetViews>
    <sheetView topLeftCell="A43" workbookViewId="0">
      <selection activeCell="B2" sqref="B1:R1048576"/>
    </sheetView>
  </sheetViews>
  <sheetFormatPr defaultRowHeight="14.4" x14ac:dyDescent="0.3"/>
  <cols>
    <col min="1" max="1" width="9.109375" style="7"/>
    <col min="2" max="2" width="10.44140625" style="7" bestFit="1" customWidth="1"/>
    <col min="3" max="3" width="13.33203125" customWidth="1"/>
    <col min="4" max="4" width="40.44140625" customWidth="1"/>
    <col min="5" max="5" width="9.5546875" style="184" bestFit="1" customWidth="1"/>
    <col min="6" max="7" width="10.44140625" style="184" bestFit="1" customWidth="1"/>
    <col min="8" max="8" width="10.44140625" style="179" bestFit="1" customWidth="1"/>
    <col min="9" max="9" width="6" style="179" bestFit="1" customWidth="1"/>
    <col min="10" max="10" width="10.44140625" style="184" bestFit="1" customWidth="1"/>
    <col min="11" max="11" width="8.33203125" style="179" bestFit="1" customWidth="1"/>
    <col min="12" max="12" width="6" style="179" bestFit="1" customWidth="1"/>
    <col min="13" max="13" width="9.5546875" style="179" bestFit="1" customWidth="1"/>
    <col min="14" max="14" width="7" bestFit="1" customWidth="1"/>
  </cols>
  <sheetData>
    <row r="1" spans="1:14" x14ac:dyDescent="0.3">
      <c r="B1" s="8" t="s">
        <v>89</v>
      </c>
      <c r="C1" s="1" t="s">
        <v>0</v>
      </c>
      <c r="E1" s="178"/>
      <c r="F1" s="178"/>
      <c r="G1" s="178"/>
      <c r="J1" s="178"/>
    </row>
    <row r="2" spans="1:14" x14ac:dyDescent="0.3">
      <c r="C2" s="2" t="s">
        <v>90</v>
      </c>
      <c r="D2" s="2" t="s">
        <v>91</v>
      </c>
      <c r="E2" s="180" t="s">
        <v>92</v>
      </c>
      <c r="F2" s="180" t="s">
        <v>93</v>
      </c>
      <c r="G2" s="180" t="s">
        <v>94</v>
      </c>
      <c r="H2" s="181" t="s">
        <v>95</v>
      </c>
      <c r="I2" s="181" t="s">
        <v>96</v>
      </c>
      <c r="J2" s="180" t="s">
        <v>97</v>
      </c>
      <c r="K2" s="181" t="s">
        <v>98</v>
      </c>
      <c r="L2" s="181" t="s">
        <v>99</v>
      </c>
      <c r="M2" s="181" t="s">
        <v>100</v>
      </c>
      <c r="N2" s="2" t="s">
        <v>101</v>
      </c>
    </row>
    <row r="3" spans="1:14" x14ac:dyDescent="0.3">
      <c r="A3" s="7" t="str">
        <f>IF(B3=0,LEFT(RIGHT(C3,6),1),LEFT(RIGHT(B3,6),1))</f>
        <v>2</v>
      </c>
      <c r="B3" s="9">
        <f>IF(D3=$B$1,,(IF(C3=MAX($C$3:C3),,MAX($C$3:C3))))</f>
        <v>0</v>
      </c>
      <c r="C3" s="3">
        <v>11316200000</v>
      </c>
      <c r="D3" s="4" t="s">
        <v>2</v>
      </c>
      <c r="E3" s="182">
        <v>1225633</v>
      </c>
      <c r="F3" s="182">
        <v>9941257.9900000002</v>
      </c>
      <c r="G3" s="182">
        <v>9941257.9900000002</v>
      </c>
      <c r="H3" s="183">
        <v>7607361.7800000003</v>
      </c>
      <c r="I3" s="183">
        <v>0</v>
      </c>
      <c r="J3" s="182">
        <v>9631596.4100000001</v>
      </c>
      <c r="K3" s="183">
        <v>0</v>
      </c>
      <c r="L3" s="183">
        <v>0</v>
      </c>
      <c r="M3" s="183">
        <v>2333896.21</v>
      </c>
      <c r="N3" s="5">
        <v>76.52</v>
      </c>
    </row>
    <row r="4" spans="1:14" x14ac:dyDescent="0.3">
      <c r="A4" s="7" t="str">
        <f>IF(B4=0,LEFT(RIGHT(C4,6),1),LEFT(RIGHT(B4,6),1))</f>
        <v>2</v>
      </c>
      <c r="B4" s="9">
        <f>IF(D4=$B$1,,(IF(C4=MAX($C$3:C4),,MAX($C$3:C4))))</f>
        <v>11316200000</v>
      </c>
      <c r="C4" s="3">
        <v>100</v>
      </c>
      <c r="D4" s="4" t="s">
        <v>3</v>
      </c>
      <c r="E4" s="182">
        <v>3362</v>
      </c>
      <c r="F4" s="182">
        <v>6037.6</v>
      </c>
      <c r="G4" s="182">
        <v>6037.6</v>
      </c>
      <c r="H4" s="183">
        <v>0</v>
      </c>
      <c r="I4" s="183">
        <v>0</v>
      </c>
      <c r="J4" s="182">
        <v>6037.6</v>
      </c>
      <c r="K4" s="183">
        <v>0</v>
      </c>
      <c r="L4" s="183">
        <v>0</v>
      </c>
      <c r="M4" s="183">
        <v>6037.6</v>
      </c>
      <c r="N4" s="5">
        <v>0</v>
      </c>
    </row>
    <row r="5" spans="1:14" ht="42" x14ac:dyDescent="0.3">
      <c r="A5" s="7" t="str">
        <f t="shared" ref="A5:A68" si="0">IF(B5=0,LEFT(RIGHT(C5,6),1),LEFT(RIGHT(B5,6),1))</f>
        <v>2</v>
      </c>
      <c r="B5" s="9">
        <f>IF(D5=$B$1,,(IF(C5=MAX($C$3:C5),,MAX($C$3:C5))))</f>
        <v>11316200000</v>
      </c>
      <c r="C5" s="3">
        <v>150</v>
      </c>
      <c r="D5" s="4" t="s">
        <v>4</v>
      </c>
      <c r="E5" s="182">
        <v>3362</v>
      </c>
      <c r="F5" s="182">
        <v>6037.6</v>
      </c>
      <c r="G5" s="182">
        <v>6037.6</v>
      </c>
      <c r="H5" s="183">
        <v>0</v>
      </c>
      <c r="I5" s="183">
        <v>0</v>
      </c>
      <c r="J5" s="182">
        <v>6037.6</v>
      </c>
      <c r="K5" s="183">
        <v>0</v>
      </c>
      <c r="L5" s="183">
        <v>0</v>
      </c>
      <c r="M5" s="183">
        <v>6037.6</v>
      </c>
      <c r="N5" s="5">
        <v>0</v>
      </c>
    </row>
    <row r="6" spans="1:14" x14ac:dyDescent="0.3">
      <c r="A6" s="7" t="str">
        <f t="shared" si="0"/>
        <v>2</v>
      </c>
      <c r="B6" s="9">
        <f>IF(D6=$B$1,,(IF(C6=MAX($C$3:C6),,MAX($C$3:C6))))</f>
        <v>11316200000</v>
      </c>
      <c r="C6" s="3">
        <v>1000</v>
      </c>
      <c r="D6" s="4" t="s">
        <v>6</v>
      </c>
      <c r="E6" s="182">
        <v>638913</v>
      </c>
      <c r="F6" s="182">
        <v>2958440.74</v>
      </c>
      <c r="G6" s="182">
        <v>2958440.74</v>
      </c>
      <c r="H6" s="183">
        <v>1852331</v>
      </c>
      <c r="I6" s="183">
        <v>0</v>
      </c>
      <c r="J6" s="182">
        <v>2915386.57</v>
      </c>
      <c r="K6" s="183">
        <v>0</v>
      </c>
      <c r="L6" s="183">
        <v>0</v>
      </c>
      <c r="M6" s="183">
        <v>1106109.74</v>
      </c>
      <c r="N6" s="5">
        <v>62.61</v>
      </c>
    </row>
    <row r="7" spans="1:14" ht="31.8" x14ac:dyDescent="0.3">
      <c r="A7" s="7" t="str">
        <f t="shared" si="0"/>
        <v>2</v>
      </c>
      <c r="B7" s="9">
        <f>IF(D7=$B$1,,(IF(C7=MAX($C$3:C7),,MAX($C$3:C7))))</f>
        <v>11316200000</v>
      </c>
      <c r="C7" s="3">
        <v>1020</v>
      </c>
      <c r="D7" s="4" t="s">
        <v>393</v>
      </c>
      <c r="E7" s="182">
        <v>303313</v>
      </c>
      <c r="F7" s="182">
        <v>2633652.06</v>
      </c>
      <c r="G7" s="182">
        <v>2633652.06</v>
      </c>
      <c r="H7" s="183">
        <v>1852331</v>
      </c>
      <c r="I7" s="183">
        <v>0</v>
      </c>
      <c r="J7" s="182">
        <v>2606318.56</v>
      </c>
      <c r="K7" s="183">
        <v>0</v>
      </c>
      <c r="L7" s="183">
        <v>0</v>
      </c>
      <c r="M7" s="183">
        <v>781321.06</v>
      </c>
      <c r="N7" s="5">
        <v>70.33</v>
      </c>
    </row>
    <row r="8" spans="1:14" x14ac:dyDescent="0.3">
      <c r="A8" s="7" t="str">
        <f t="shared" si="0"/>
        <v>2</v>
      </c>
      <c r="B8" s="9">
        <f>IF(D8=$B$1,,(IF(C8=MAX($C$3:C8),,MAX($C$3:C8))))</f>
        <v>11316200000</v>
      </c>
      <c r="C8" s="3">
        <v>1161</v>
      </c>
      <c r="D8" s="4" t="s">
        <v>10</v>
      </c>
      <c r="E8" s="182">
        <v>335600</v>
      </c>
      <c r="F8" s="182">
        <v>324788.68</v>
      </c>
      <c r="G8" s="182">
        <v>324788.68</v>
      </c>
      <c r="H8" s="183">
        <v>0</v>
      </c>
      <c r="I8" s="183">
        <v>0</v>
      </c>
      <c r="J8" s="182">
        <v>309068.01</v>
      </c>
      <c r="K8" s="183">
        <v>0</v>
      </c>
      <c r="L8" s="183">
        <v>0</v>
      </c>
      <c r="M8" s="183">
        <v>324788.68</v>
      </c>
      <c r="N8" s="5">
        <v>0</v>
      </c>
    </row>
    <row r="9" spans="1:14" x14ac:dyDescent="0.3">
      <c r="A9" s="7" t="str">
        <f t="shared" si="0"/>
        <v>2</v>
      </c>
      <c r="B9" s="9">
        <f>IF(D9=$B$1,,(IF(C9=MAX($C$3:C9),,MAX($C$3:C9))))</f>
        <v>11316200000</v>
      </c>
      <c r="C9" s="3">
        <v>2000</v>
      </c>
      <c r="D9" s="4" t="s">
        <v>12</v>
      </c>
      <c r="E9" s="182">
        <v>0</v>
      </c>
      <c r="F9" s="182">
        <v>548400</v>
      </c>
      <c r="G9" s="182">
        <v>548400</v>
      </c>
      <c r="H9" s="183">
        <v>527744.9</v>
      </c>
      <c r="I9" s="183">
        <v>0</v>
      </c>
      <c r="J9" s="182">
        <v>527744.9</v>
      </c>
      <c r="K9" s="183">
        <v>0</v>
      </c>
      <c r="L9" s="183">
        <v>0</v>
      </c>
      <c r="M9" s="183">
        <v>20655.099999999999</v>
      </c>
      <c r="N9" s="5">
        <v>96.23</v>
      </c>
    </row>
    <row r="10" spans="1:14" x14ac:dyDescent="0.3">
      <c r="A10" s="7" t="str">
        <f t="shared" si="0"/>
        <v>2</v>
      </c>
      <c r="B10" s="9">
        <f>IF(D10=$B$1,,(IF(C10=MAX($C$3:C10),,MAX($C$3:C10))))</f>
        <v>11316200000</v>
      </c>
      <c r="C10" s="3">
        <v>2010</v>
      </c>
      <c r="D10" s="4" t="s">
        <v>13</v>
      </c>
      <c r="E10" s="182">
        <v>0</v>
      </c>
      <c r="F10" s="182">
        <v>138300</v>
      </c>
      <c r="G10" s="182">
        <v>138300</v>
      </c>
      <c r="H10" s="183">
        <v>121076.9</v>
      </c>
      <c r="I10" s="183">
        <v>0</v>
      </c>
      <c r="J10" s="182">
        <v>121076.9</v>
      </c>
      <c r="K10" s="183">
        <v>0</v>
      </c>
      <c r="L10" s="183">
        <v>0</v>
      </c>
      <c r="M10" s="183">
        <v>17223.099999999999</v>
      </c>
      <c r="N10" s="5">
        <v>87.55</v>
      </c>
    </row>
    <row r="11" spans="1:14" ht="21.6" x14ac:dyDescent="0.3">
      <c r="A11" s="7" t="str">
        <f t="shared" si="0"/>
        <v>2</v>
      </c>
      <c r="B11" s="9">
        <f>IF(D11=$B$1,,(IF(C11=MAX($C$3:C11),,MAX($C$3:C11))))</f>
        <v>11316200000</v>
      </c>
      <c r="C11" s="3">
        <v>2111</v>
      </c>
      <c r="D11" s="4" t="s">
        <v>14</v>
      </c>
      <c r="E11" s="182">
        <v>0</v>
      </c>
      <c r="F11" s="182">
        <v>410100</v>
      </c>
      <c r="G11" s="182">
        <v>410100</v>
      </c>
      <c r="H11" s="183">
        <v>406668</v>
      </c>
      <c r="I11" s="183">
        <v>0</v>
      </c>
      <c r="J11" s="182">
        <v>406668</v>
      </c>
      <c r="K11" s="183">
        <v>0</v>
      </c>
      <c r="L11" s="183">
        <v>0</v>
      </c>
      <c r="M11" s="183">
        <v>3432</v>
      </c>
      <c r="N11" s="5">
        <v>99.16</v>
      </c>
    </row>
    <row r="12" spans="1:14" x14ac:dyDescent="0.3">
      <c r="A12" s="7" t="str">
        <f t="shared" si="0"/>
        <v>2</v>
      </c>
      <c r="B12" s="9">
        <f>IF(D12=$B$1,,(IF(C12=MAX($C$3:C12),,MAX($C$3:C12))))</f>
        <v>11316200000</v>
      </c>
      <c r="C12" s="3">
        <v>3000</v>
      </c>
      <c r="D12" s="4" t="s">
        <v>17</v>
      </c>
      <c r="E12" s="182">
        <v>468008</v>
      </c>
      <c r="F12" s="182">
        <v>879275</v>
      </c>
      <c r="G12" s="182">
        <v>879275</v>
      </c>
      <c r="H12" s="183">
        <v>84999.7</v>
      </c>
      <c r="I12" s="183">
        <v>0</v>
      </c>
      <c r="J12" s="182">
        <v>775370.13</v>
      </c>
      <c r="K12" s="183">
        <v>0</v>
      </c>
      <c r="L12" s="183">
        <v>0</v>
      </c>
      <c r="M12" s="183">
        <v>794275.3</v>
      </c>
      <c r="N12" s="5">
        <v>9.67</v>
      </c>
    </row>
    <row r="13" spans="1:14" ht="31.8" x14ac:dyDescent="0.3">
      <c r="A13" s="7" t="str">
        <f t="shared" si="0"/>
        <v>2</v>
      </c>
      <c r="B13" s="9">
        <f>IF(D13=$B$1,,(IF(C13=MAX($C$3:C13),,MAX($C$3:C13))))</f>
        <v>11316200000</v>
      </c>
      <c r="C13" s="3">
        <v>3104</v>
      </c>
      <c r="D13" s="4" t="s">
        <v>39</v>
      </c>
      <c r="E13" s="182">
        <v>468008</v>
      </c>
      <c r="F13" s="182">
        <v>879275</v>
      </c>
      <c r="G13" s="182">
        <v>879275</v>
      </c>
      <c r="H13" s="183">
        <v>84999.7</v>
      </c>
      <c r="I13" s="183">
        <v>0</v>
      </c>
      <c r="J13" s="182">
        <v>775370.13</v>
      </c>
      <c r="K13" s="183">
        <v>0</v>
      </c>
      <c r="L13" s="183">
        <v>0</v>
      </c>
      <c r="M13" s="183">
        <v>794275.3</v>
      </c>
      <c r="N13" s="5">
        <v>9.67</v>
      </c>
    </row>
    <row r="14" spans="1:14" x14ac:dyDescent="0.3">
      <c r="A14" s="7" t="str">
        <f t="shared" si="0"/>
        <v>2</v>
      </c>
      <c r="B14" s="9">
        <f>IF(D14=$B$1,,(IF(C14=MAX($C$3:C14),,MAX($C$3:C14))))</f>
        <v>11316200000</v>
      </c>
      <c r="C14" s="3">
        <v>4000</v>
      </c>
      <c r="D14" s="4" t="s">
        <v>46</v>
      </c>
      <c r="E14" s="182">
        <v>112050</v>
      </c>
      <c r="F14" s="182">
        <v>336341.99</v>
      </c>
      <c r="G14" s="182">
        <v>336341.99</v>
      </c>
      <c r="H14" s="183">
        <v>25300</v>
      </c>
      <c r="I14" s="183">
        <v>0</v>
      </c>
      <c r="J14" s="182">
        <v>290071.03000000003</v>
      </c>
      <c r="K14" s="183">
        <v>0</v>
      </c>
      <c r="L14" s="183">
        <v>0</v>
      </c>
      <c r="M14" s="183">
        <v>311041.99</v>
      </c>
      <c r="N14" s="5">
        <v>7.52</v>
      </c>
    </row>
    <row r="15" spans="1:14" x14ac:dyDescent="0.3">
      <c r="A15" s="7" t="str">
        <f t="shared" si="0"/>
        <v>2</v>
      </c>
      <c r="B15" s="9">
        <f>IF(D15=$B$1,,(IF(C15=MAX($C$3:C15),,MAX($C$3:C15))))</f>
        <v>11316200000</v>
      </c>
      <c r="C15" s="3">
        <v>4030</v>
      </c>
      <c r="D15" s="4" t="s">
        <v>47</v>
      </c>
      <c r="E15" s="182">
        <v>32050</v>
      </c>
      <c r="F15" s="182">
        <v>268341.99</v>
      </c>
      <c r="G15" s="182">
        <v>268341.99</v>
      </c>
      <c r="H15" s="183">
        <v>25300</v>
      </c>
      <c r="I15" s="183">
        <v>0</v>
      </c>
      <c r="J15" s="182">
        <v>251270.76</v>
      </c>
      <c r="K15" s="183">
        <v>0</v>
      </c>
      <c r="L15" s="183">
        <v>0</v>
      </c>
      <c r="M15" s="183">
        <v>243041.99</v>
      </c>
      <c r="N15" s="5">
        <v>9.43</v>
      </c>
    </row>
    <row r="16" spans="1:14" ht="21.6" x14ac:dyDescent="0.3">
      <c r="A16" s="7" t="str">
        <f t="shared" si="0"/>
        <v>2</v>
      </c>
      <c r="B16" s="9">
        <f>IF(D16=$B$1,,(IF(C16=MAX($C$3:C16),,MAX($C$3:C16))))</f>
        <v>11316200000</v>
      </c>
      <c r="C16" s="3">
        <v>4060</v>
      </c>
      <c r="D16" s="4" t="s">
        <v>48</v>
      </c>
      <c r="E16" s="182">
        <v>80000</v>
      </c>
      <c r="F16" s="182">
        <v>68000</v>
      </c>
      <c r="G16" s="182">
        <v>68000</v>
      </c>
      <c r="H16" s="183">
        <v>0</v>
      </c>
      <c r="I16" s="183">
        <v>0</v>
      </c>
      <c r="J16" s="182">
        <v>38800.269999999997</v>
      </c>
      <c r="K16" s="183">
        <v>0</v>
      </c>
      <c r="L16" s="183">
        <v>0</v>
      </c>
      <c r="M16" s="183">
        <v>68000</v>
      </c>
      <c r="N16" s="5">
        <v>0</v>
      </c>
    </row>
    <row r="17" spans="1:14" x14ac:dyDescent="0.3">
      <c r="A17" s="7" t="str">
        <f t="shared" si="0"/>
        <v>2</v>
      </c>
      <c r="B17" s="9">
        <f>IF(D17=$B$1,,(IF(C17=MAX($C$3:C17),,MAX($C$3:C17))))</f>
        <v>11316200000</v>
      </c>
      <c r="C17" s="3">
        <v>6000</v>
      </c>
      <c r="D17" s="4" t="s">
        <v>66</v>
      </c>
      <c r="E17" s="182">
        <v>0</v>
      </c>
      <c r="F17" s="182">
        <v>1365736</v>
      </c>
      <c r="G17" s="182">
        <v>1365736</v>
      </c>
      <c r="H17" s="183">
        <v>1365736</v>
      </c>
      <c r="I17" s="183">
        <v>0</v>
      </c>
      <c r="J17" s="182">
        <v>1365736</v>
      </c>
      <c r="K17" s="183">
        <v>0</v>
      </c>
      <c r="L17" s="183">
        <v>0</v>
      </c>
      <c r="M17" s="183">
        <v>0</v>
      </c>
      <c r="N17" s="5">
        <v>100</v>
      </c>
    </row>
    <row r="18" spans="1:14" ht="42" x14ac:dyDescent="0.3">
      <c r="A18" s="7" t="str">
        <f t="shared" si="0"/>
        <v>2</v>
      </c>
      <c r="B18" s="9">
        <f>IF(D18=$B$1,,(IF(C18=MAX($C$3:C18),,MAX($C$3:C18))))</f>
        <v>11316200000</v>
      </c>
      <c r="C18" s="3">
        <v>6083</v>
      </c>
      <c r="D18" s="4" t="s">
        <v>392</v>
      </c>
      <c r="E18" s="182">
        <v>0</v>
      </c>
      <c r="F18" s="182">
        <v>1365736</v>
      </c>
      <c r="G18" s="182">
        <v>1365736</v>
      </c>
      <c r="H18" s="183">
        <v>1365736</v>
      </c>
      <c r="I18" s="183">
        <v>0</v>
      </c>
      <c r="J18" s="182">
        <v>1365736</v>
      </c>
      <c r="K18" s="183">
        <v>0</v>
      </c>
      <c r="L18" s="183">
        <v>0</v>
      </c>
      <c r="M18" s="183">
        <v>0</v>
      </c>
      <c r="N18" s="5">
        <v>100</v>
      </c>
    </row>
    <row r="19" spans="1:14" x14ac:dyDescent="0.3">
      <c r="A19" s="7" t="str">
        <f t="shared" si="0"/>
        <v>2</v>
      </c>
      <c r="B19" s="9">
        <f>IF(D19=$B$1,,(IF(C19=MAX($C$3:C19),,MAX($C$3:C19))))</f>
        <v>11316200000</v>
      </c>
      <c r="C19" s="3">
        <v>7000</v>
      </c>
      <c r="D19" s="4" t="s">
        <v>55</v>
      </c>
      <c r="E19" s="182">
        <v>0</v>
      </c>
      <c r="F19" s="182">
        <v>3195884</v>
      </c>
      <c r="G19" s="182">
        <v>3195884</v>
      </c>
      <c r="H19" s="183">
        <v>3132843.18</v>
      </c>
      <c r="I19" s="183">
        <v>0</v>
      </c>
      <c r="J19" s="182">
        <v>3132843.18</v>
      </c>
      <c r="K19" s="183">
        <v>0</v>
      </c>
      <c r="L19" s="183">
        <v>0</v>
      </c>
      <c r="M19" s="183">
        <v>63040.82</v>
      </c>
      <c r="N19" s="5">
        <v>98.03</v>
      </c>
    </row>
    <row r="20" spans="1:14" x14ac:dyDescent="0.3">
      <c r="A20" s="7" t="str">
        <f t="shared" si="0"/>
        <v>2</v>
      </c>
      <c r="B20" s="9">
        <f>IF(D20=$B$1,,(IF(C20=MAX($C$3:C20),,MAX($C$3:C20))))</f>
        <v>11316200000</v>
      </c>
      <c r="C20" s="3">
        <v>7321</v>
      </c>
      <c r="D20" s="4" t="s">
        <v>434</v>
      </c>
      <c r="E20" s="182">
        <v>0</v>
      </c>
      <c r="F20" s="182">
        <v>57600</v>
      </c>
      <c r="G20" s="182">
        <v>57600</v>
      </c>
      <c r="H20" s="183">
        <v>57600</v>
      </c>
      <c r="I20" s="183">
        <v>0</v>
      </c>
      <c r="J20" s="182">
        <v>57600</v>
      </c>
      <c r="K20" s="183">
        <v>0</v>
      </c>
      <c r="L20" s="183">
        <v>0</v>
      </c>
      <c r="M20" s="183">
        <v>0</v>
      </c>
      <c r="N20" s="5">
        <v>100</v>
      </c>
    </row>
    <row r="21" spans="1:14" ht="21.6" x14ac:dyDescent="0.3">
      <c r="A21" s="7" t="str">
        <f t="shared" si="0"/>
        <v>2</v>
      </c>
      <c r="B21" s="9">
        <f>IF(D21=$B$1,,(IF(C21=MAX($C$3:C21),,MAX($C$3:C21))))</f>
        <v>11316200000</v>
      </c>
      <c r="C21" s="3">
        <v>7363</v>
      </c>
      <c r="D21" s="4" t="s">
        <v>144</v>
      </c>
      <c r="E21" s="182">
        <v>0</v>
      </c>
      <c r="F21" s="182">
        <v>3138284</v>
      </c>
      <c r="G21" s="182">
        <v>3138284</v>
      </c>
      <c r="H21" s="183">
        <v>3075243.18</v>
      </c>
      <c r="I21" s="183">
        <v>0</v>
      </c>
      <c r="J21" s="182">
        <v>3075243.18</v>
      </c>
      <c r="K21" s="183">
        <v>0</v>
      </c>
      <c r="L21" s="183">
        <v>0</v>
      </c>
      <c r="M21" s="183">
        <v>63040.82</v>
      </c>
      <c r="N21" s="5">
        <v>97.99</v>
      </c>
    </row>
    <row r="22" spans="1:14" x14ac:dyDescent="0.3">
      <c r="A22" s="7" t="str">
        <f t="shared" si="0"/>
        <v>2</v>
      </c>
      <c r="B22" s="9">
        <f>IF(D22=$B$1,,(IF(C22=MAX($C$3:C22),,MAX($C$3:C22))))</f>
        <v>11316200000</v>
      </c>
      <c r="C22" s="3">
        <v>8000</v>
      </c>
      <c r="D22" s="4" t="s">
        <v>57</v>
      </c>
      <c r="E22" s="182">
        <v>3300</v>
      </c>
      <c r="F22" s="182">
        <v>51142.66</v>
      </c>
      <c r="G22" s="182">
        <v>51142.66</v>
      </c>
      <c r="H22" s="183">
        <v>24277</v>
      </c>
      <c r="I22" s="183">
        <v>0</v>
      </c>
      <c r="J22" s="182">
        <v>24277</v>
      </c>
      <c r="K22" s="183">
        <v>0</v>
      </c>
      <c r="L22" s="183">
        <v>0</v>
      </c>
      <c r="M22" s="183">
        <v>26865.66</v>
      </c>
      <c r="N22" s="5">
        <v>47.47</v>
      </c>
    </row>
    <row r="23" spans="1:14" x14ac:dyDescent="0.3">
      <c r="A23" s="7" t="str">
        <f t="shared" si="0"/>
        <v>2</v>
      </c>
      <c r="B23" s="9">
        <f>IF(D23=$B$1,,(IF(C23=MAX($C$3:C23),,MAX($C$3:C23))))</f>
        <v>11316200000</v>
      </c>
      <c r="C23" s="3">
        <v>8340</v>
      </c>
      <c r="D23" s="4" t="s">
        <v>103</v>
      </c>
      <c r="E23" s="182">
        <v>3300</v>
      </c>
      <c r="F23" s="182">
        <v>51142.66</v>
      </c>
      <c r="G23" s="182">
        <v>51142.66</v>
      </c>
      <c r="H23" s="183">
        <v>24277</v>
      </c>
      <c r="I23" s="183">
        <v>0</v>
      </c>
      <c r="J23" s="182">
        <v>24277</v>
      </c>
      <c r="K23" s="183">
        <v>0</v>
      </c>
      <c r="L23" s="183">
        <v>0</v>
      </c>
      <c r="M23" s="183">
        <v>26865.66</v>
      </c>
      <c r="N23" s="5">
        <v>47.47</v>
      </c>
    </row>
    <row r="24" spans="1:14" x14ac:dyDescent="0.3">
      <c r="A24" s="7" t="str">
        <f t="shared" si="0"/>
        <v>2</v>
      </c>
      <c r="B24" s="9">
        <f>IF(D24=$B$1,,(IF(C24=MAX($C$3:C24),,MAX($C$3:C24))))</f>
        <v>11316200000</v>
      </c>
      <c r="C24" s="3">
        <v>9000</v>
      </c>
      <c r="D24" s="4" t="s">
        <v>60</v>
      </c>
      <c r="E24" s="182">
        <v>0</v>
      </c>
      <c r="F24" s="182">
        <v>600000</v>
      </c>
      <c r="G24" s="182">
        <v>600000</v>
      </c>
      <c r="H24" s="183">
        <v>594130</v>
      </c>
      <c r="I24" s="183">
        <v>0</v>
      </c>
      <c r="J24" s="182">
        <v>594130</v>
      </c>
      <c r="K24" s="183">
        <v>0</v>
      </c>
      <c r="L24" s="183">
        <v>0</v>
      </c>
      <c r="M24" s="183">
        <v>5870</v>
      </c>
      <c r="N24" s="5">
        <v>99.02</v>
      </c>
    </row>
    <row r="25" spans="1:14" x14ac:dyDescent="0.3">
      <c r="A25" s="7" t="str">
        <f t="shared" si="0"/>
        <v>2</v>
      </c>
      <c r="B25" s="9">
        <f>IF(D25=$B$1,,(IF(C25=MAX($C$3:C25),,MAX($C$3:C25))))</f>
        <v>11316200000</v>
      </c>
      <c r="C25" s="3">
        <v>9770</v>
      </c>
      <c r="D25" s="4" t="s">
        <v>68</v>
      </c>
      <c r="E25" s="182">
        <v>0</v>
      </c>
      <c r="F25" s="182">
        <v>600000</v>
      </c>
      <c r="G25" s="182">
        <v>600000</v>
      </c>
      <c r="H25" s="183">
        <v>594130</v>
      </c>
      <c r="I25" s="183">
        <v>0</v>
      </c>
      <c r="J25" s="182">
        <v>594130</v>
      </c>
      <c r="K25" s="183">
        <v>0</v>
      </c>
      <c r="L25" s="183">
        <v>0</v>
      </c>
      <c r="M25" s="183">
        <v>5870</v>
      </c>
      <c r="N25" s="5">
        <v>99.02</v>
      </c>
    </row>
    <row r="26" spans="1:14" x14ac:dyDescent="0.3">
      <c r="A26" s="7" t="str">
        <f t="shared" si="0"/>
        <v>5</v>
      </c>
      <c r="B26" s="9">
        <f>IF(D26=$B$1,,(IF(C26=MAX($C$3:C26),,MAX($C$3:C26))))</f>
        <v>0</v>
      </c>
      <c r="C26" s="3">
        <v>11316501000</v>
      </c>
      <c r="D26" s="4" t="s">
        <v>63</v>
      </c>
      <c r="E26" s="182">
        <v>30980</v>
      </c>
      <c r="F26" s="182">
        <v>21480</v>
      </c>
      <c r="G26" s="182">
        <v>21480</v>
      </c>
      <c r="H26" s="183">
        <v>0</v>
      </c>
      <c r="I26" s="183">
        <v>0</v>
      </c>
      <c r="J26" s="182">
        <v>11269.94</v>
      </c>
      <c r="K26" s="183">
        <v>0</v>
      </c>
      <c r="L26" s="183">
        <v>0</v>
      </c>
      <c r="M26" s="183">
        <v>21480</v>
      </c>
      <c r="N26" s="5">
        <v>0</v>
      </c>
    </row>
    <row r="27" spans="1:14" x14ac:dyDescent="0.3">
      <c r="A27" s="7" t="str">
        <f t="shared" si="0"/>
        <v>5</v>
      </c>
      <c r="B27" s="9">
        <f>IF(D27=$B$1,,(IF(C27=MAX($C$3:C27),,MAX($C$3:C27))))</f>
        <v>11316501000</v>
      </c>
      <c r="C27" s="3">
        <v>1000</v>
      </c>
      <c r="D27" s="4" t="s">
        <v>6</v>
      </c>
      <c r="E27" s="182">
        <v>28680</v>
      </c>
      <c r="F27" s="182">
        <v>19180</v>
      </c>
      <c r="G27" s="182">
        <v>19180</v>
      </c>
      <c r="H27" s="183">
        <v>0</v>
      </c>
      <c r="I27" s="183">
        <v>0</v>
      </c>
      <c r="J27" s="182">
        <v>11269.94</v>
      </c>
      <c r="K27" s="183">
        <v>0</v>
      </c>
      <c r="L27" s="183">
        <v>0</v>
      </c>
      <c r="M27" s="183">
        <v>19180</v>
      </c>
      <c r="N27" s="5">
        <v>0</v>
      </c>
    </row>
    <row r="28" spans="1:14" x14ac:dyDescent="0.3">
      <c r="A28" s="7" t="str">
        <f t="shared" si="0"/>
        <v>5</v>
      </c>
      <c r="B28" s="9">
        <f>IF(D28=$B$1,,(IF(C28=MAX($C$3:C28),,MAX($C$3:C28))))</f>
        <v>11316501000</v>
      </c>
      <c r="C28" s="3">
        <v>1010</v>
      </c>
      <c r="D28" s="4" t="s">
        <v>64</v>
      </c>
      <c r="E28" s="182">
        <v>28680</v>
      </c>
      <c r="F28" s="182">
        <v>19180</v>
      </c>
      <c r="G28" s="182">
        <v>19180</v>
      </c>
      <c r="H28" s="183">
        <v>0</v>
      </c>
      <c r="I28" s="183">
        <v>0</v>
      </c>
      <c r="J28" s="182">
        <v>11269.94</v>
      </c>
      <c r="K28" s="183">
        <v>0</v>
      </c>
      <c r="L28" s="183">
        <v>0</v>
      </c>
      <c r="M28" s="183">
        <v>19180</v>
      </c>
      <c r="N28" s="5">
        <v>0</v>
      </c>
    </row>
    <row r="29" spans="1:14" x14ac:dyDescent="0.3">
      <c r="A29" s="7" t="str">
        <f t="shared" si="0"/>
        <v>5</v>
      </c>
      <c r="B29" s="9">
        <f>IF(D29=$B$1,,(IF(C29=MAX($C$3:C29),,MAX($C$3:C29))))</f>
        <v>11316501000</v>
      </c>
      <c r="C29" s="3">
        <v>9000</v>
      </c>
      <c r="D29" s="4" t="s">
        <v>60</v>
      </c>
      <c r="E29" s="182">
        <v>2300</v>
      </c>
      <c r="F29" s="182">
        <v>2300</v>
      </c>
      <c r="G29" s="182">
        <v>2300</v>
      </c>
      <c r="H29" s="183">
        <v>0</v>
      </c>
      <c r="I29" s="183">
        <v>0</v>
      </c>
      <c r="J29" s="182">
        <v>0</v>
      </c>
      <c r="K29" s="183">
        <v>0</v>
      </c>
      <c r="L29" s="183">
        <v>0</v>
      </c>
      <c r="M29" s="183">
        <v>2300</v>
      </c>
      <c r="N29" s="5">
        <v>0</v>
      </c>
    </row>
    <row r="30" spans="1:14" ht="21.6" x14ac:dyDescent="0.3">
      <c r="A30" s="7" t="str">
        <f t="shared" si="0"/>
        <v>5</v>
      </c>
      <c r="B30" s="9">
        <f>IF(D30=$B$1,,(IF(C30=MAX($C$3:C30),,MAX($C$3:C30))))</f>
        <v>11316501000</v>
      </c>
      <c r="C30" s="3">
        <v>9740</v>
      </c>
      <c r="D30" s="4" t="s">
        <v>105</v>
      </c>
      <c r="E30" s="182">
        <v>2300</v>
      </c>
      <c r="F30" s="182">
        <v>2300</v>
      </c>
      <c r="G30" s="182">
        <v>2300</v>
      </c>
      <c r="H30" s="183">
        <v>0</v>
      </c>
      <c r="I30" s="183">
        <v>0</v>
      </c>
      <c r="J30" s="182">
        <v>0</v>
      </c>
      <c r="K30" s="183">
        <v>0</v>
      </c>
      <c r="L30" s="183">
        <v>0</v>
      </c>
      <c r="M30" s="183">
        <v>2300</v>
      </c>
      <c r="N30" s="5">
        <v>0</v>
      </c>
    </row>
    <row r="31" spans="1:14" x14ac:dyDescent="0.3">
      <c r="A31" s="7" t="str">
        <f t="shared" si="0"/>
        <v>5</v>
      </c>
      <c r="B31" s="9">
        <f>IF(D31=$B$1,,(IF(C31=MAX($C$3:C31),,MAX($C$3:C31))))</f>
        <v>0</v>
      </c>
      <c r="C31" s="3">
        <v>11316502000</v>
      </c>
      <c r="D31" s="4" t="s">
        <v>69</v>
      </c>
      <c r="E31" s="182">
        <v>302200</v>
      </c>
      <c r="F31" s="182">
        <v>1159538</v>
      </c>
      <c r="G31" s="182">
        <v>1159538</v>
      </c>
      <c r="H31" s="183">
        <v>1035814.2</v>
      </c>
      <c r="I31" s="183">
        <v>0</v>
      </c>
      <c r="J31" s="182">
        <v>1035814.2</v>
      </c>
      <c r="K31" s="183">
        <v>0</v>
      </c>
      <c r="L31" s="183">
        <v>0</v>
      </c>
      <c r="M31" s="183">
        <v>123723.8</v>
      </c>
      <c r="N31" s="5">
        <v>89.33</v>
      </c>
    </row>
    <row r="32" spans="1:14" x14ac:dyDescent="0.3">
      <c r="A32" s="7" t="str">
        <f t="shared" si="0"/>
        <v>5</v>
      </c>
      <c r="B32" s="9">
        <f>IF(D32=$B$1,,(IF(C32=MAX($C$3:C32),,MAX($C$3:C32))))</f>
        <v>11316502000</v>
      </c>
      <c r="C32" s="3">
        <v>100</v>
      </c>
      <c r="D32" s="4" t="s">
        <v>3</v>
      </c>
      <c r="E32" s="182">
        <v>40000</v>
      </c>
      <c r="F32" s="182">
        <v>40000</v>
      </c>
      <c r="G32" s="182">
        <v>40000</v>
      </c>
      <c r="H32" s="183">
        <v>21758</v>
      </c>
      <c r="I32" s="183">
        <v>0</v>
      </c>
      <c r="J32" s="182">
        <v>21758</v>
      </c>
      <c r="K32" s="183">
        <v>0</v>
      </c>
      <c r="L32" s="183">
        <v>0</v>
      </c>
      <c r="M32" s="183">
        <v>18242</v>
      </c>
      <c r="N32" s="5">
        <v>54.4</v>
      </c>
    </row>
    <row r="33" spans="1:14" ht="42" x14ac:dyDescent="0.3">
      <c r="A33" s="7" t="str">
        <f t="shared" si="0"/>
        <v>5</v>
      </c>
      <c r="B33" s="9">
        <f>IF(D33=$B$1,,(IF(C33=MAX($C$3:C33),,MAX($C$3:C33))))</f>
        <v>11316502000</v>
      </c>
      <c r="C33" s="3">
        <v>150</v>
      </c>
      <c r="D33" s="4" t="s">
        <v>4</v>
      </c>
      <c r="E33" s="182">
        <v>40000</v>
      </c>
      <c r="F33" s="182">
        <v>40000</v>
      </c>
      <c r="G33" s="182">
        <v>40000</v>
      </c>
      <c r="H33" s="183">
        <v>21758</v>
      </c>
      <c r="I33" s="183">
        <v>0</v>
      </c>
      <c r="J33" s="182">
        <v>21758</v>
      </c>
      <c r="K33" s="183">
        <v>0</v>
      </c>
      <c r="L33" s="183">
        <v>0</v>
      </c>
      <c r="M33" s="183">
        <v>18242</v>
      </c>
      <c r="N33" s="5">
        <v>54.4</v>
      </c>
    </row>
    <row r="34" spans="1:14" x14ac:dyDescent="0.3">
      <c r="A34" s="7" t="str">
        <f t="shared" si="0"/>
        <v>5</v>
      </c>
      <c r="B34" s="9">
        <f>IF(D34=$B$1,,(IF(C34=MAX($C$3:C34),,MAX($C$3:C34))))</f>
        <v>11316502000</v>
      </c>
      <c r="C34" s="3">
        <v>4000</v>
      </c>
      <c r="D34" s="4" t="s">
        <v>46</v>
      </c>
      <c r="E34" s="182">
        <v>20000</v>
      </c>
      <c r="F34" s="182">
        <v>20000</v>
      </c>
      <c r="G34" s="182">
        <v>20000</v>
      </c>
      <c r="H34" s="183">
        <v>0</v>
      </c>
      <c r="I34" s="183">
        <v>0</v>
      </c>
      <c r="J34" s="182">
        <v>0</v>
      </c>
      <c r="K34" s="183">
        <v>0</v>
      </c>
      <c r="L34" s="183">
        <v>0</v>
      </c>
      <c r="M34" s="183">
        <v>20000</v>
      </c>
      <c r="N34" s="5">
        <v>0</v>
      </c>
    </row>
    <row r="35" spans="1:14" ht="21.6" x14ac:dyDescent="0.3">
      <c r="A35" s="7" t="str">
        <f t="shared" si="0"/>
        <v>5</v>
      </c>
      <c r="B35" s="9">
        <f>IF(D35=$B$1,,(IF(C35=MAX($C$3:C35),,MAX($C$3:C35))))</f>
        <v>11316502000</v>
      </c>
      <c r="C35" s="3">
        <v>4060</v>
      </c>
      <c r="D35" s="4" t="s">
        <v>48</v>
      </c>
      <c r="E35" s="182">
        <v>20000</v>
      </c>
      <c r="F35" s="182">
        <v>20000</v>
      </c>
      <c r="G35" s="182">
        <v>20000</v>
      </c>
      <c r="H35" s="183">
        <v>0</v>
      </c>
      <c r="I35" s="183">
        <v>0</v>
      </c>
      <c r="J35" s="182">
        <v>0</v>
      </c>
      <c r="K35" s="183">
        <v>0</v>
      </c>
      <c r="L35" s="183">
        <v>0</v>
      </c>
      <c r="M35" s="183">
        <v>20000</v>
      </c>
      <c r="N35" s="5">
        <v>0</v>
      </c>
    </row>
    <row r="36" spans="1:14" x14ac:dyDescent="0.3">
      <c r="A36" s="7" t="str">
        <f t="shared" si="0"/>
        <v>5</v>
      </c>
      <c r="B36" s="9">
        <f>IF(D36=$B$1,,(IF(C36=MAX($C$3:C36),,MAX($C$3:C36))))</f>
        <v>11316502000</v>
      </c>
      <c r="C36" s="3">
        <v>6000</v>
      </c>
      <c r="D36" s="4" t="s">
        <v>66</v>
      </c>
      <c r="E36" s="182">
        <v>240000</v>
      </c>
      <c r="F36" s="182">
        <v>240000</v>
      </c>
      <c r="G36" s="182">
        <v>240000</v>
      </c>
      <c r="H36" s="183">
        <v>192000</v>
      </c>
      <c r="I36" s="183">
        <v>0</v>
      </c>
      <c r="J36" s="182">
        <v>192000</v>
      </c>
      <c r="K36" s="183">
        <v>0</v>
      </c>
      <c r="L36" s="183">
        <v>0</v>
      </c>
      <c r="M36" s="183">
        <v>48000</v>
      </c>
      <c r="N36" s="5">
        <v>80</v>
      </c>
    </row>
    <row r="37" spans="1:14" x14ac:dyDescent="0.3">
      <c r="A37" s="7" t="str">
        <f t="shared" si="0"/>
        <v>5</v>
      </c>
      <c r="B37" s="9">
        <f>IF(D37=$B$1,,(IF(C37=MAX($C$3:C37),,MAX($C$3:C37))))</f>
        <v>11316502000</v>
      </c>
      <c r="C37" s="3">
        <v>6030</v>
      </c>
      <c r="D37" s="4" t="s">
        <v>67</v>
      </c>
      <c r="E37" s="182">
        <v>240000</v>
      </c>
      <c r="F37" s="182">
        <v>240000</v>
      </c>
      <c r="G37" s="182">
        <v>240000</v>
      </c>
      <c r="H37" s="183">
        <v>192000</v>
      </c>
      <c r="I37" s="183">
        <v>0</v>
      </c>
      <c r="J37" s="182">
        <v>192000</v>
      </c>
      <c r="K37" s="183">
        <v>0</v>
      </c>
      <c r="L37" s="183">
        <v>0</v>
      </c>
      <c r="M37" s="183">
        <v>48000</v>
      </c>
      <c r="N37" s="5">
        <v>80</v>
      </c>
    </row>
    <row r="38" spans="1:14" x14ac:dyDescent="0.3">
      <c r="A38" s="7" t="str">
        <f t="shared" si="0"/>
        <v>5</v>
      </c>
      <c r="B38" s="9">
        <f>IF(D38=$B$1,,(IF(C38=MAX($C$3:C38),,MAX($C$3:C38))))</f>
        <v>11316502000</v>
      </c>
      <c r="C38" s="3">
        <v>7000</v>
      </c>
      <c r="D38" s="4" t="s">
        <v>55</v>
      </c>
      <c r="E38" s="182">
        <v>0</v>
      </c>
      <c r="F38" s="182">
        <v>800000</v>
      </c>
      <c r="G38" s="182">
        <v>800000</v>
      </c>
      <c r="H38" s="183">
        <v>764118.2</v>
      </c>
      <c r="I38" s="183">
        <v>0</v>
      </c>
      <c r="J38" s="182">
        <v>764118.2</v>
      </c>
      <c r="K38" s="183">
        <v>0</v>
      </c>
      <c r="L38" s="183">
        <v>0</v>
      </c>
      <c r="M38" s="183">
        <v>35881.800000000003</v>
      </c>
      <c r="N38" s="5">
        <v>95.51</v>
      </c>
    </row>
    <row r="39" spans="1:14" ht="21.6" x14ac:dyDescent="0.3">
      <c r="A39" s="7" t="str">
        <f t="shared" si="0"/>
        <v>5</v>
      </c>
      <c r="B39" s="9">
        <f>IF(D39=$B$1,,(IF(C39=MAX($C$3:C39),,MAX($C$3:C39))))</f>
        <v>11316502000</v>
      </c>
      <c r="C39" s="3">
        <v>7461</v>
      </c>
      <c r="D39" s="4" t="s">
        <v>71</v>
      </c>
      <c r="E39" s="182">
        <v>0</v>
      </c>
      <c r="F39" s="182">
        <v>800000</v>
      </c>
      <c r="G39" s="182">
        <v>800000</v>
      </c>
      <c r="H39" s="183">
        <v>764118.2</v>
      </c>
      <c r="I39" s="183">
        <v>0</v>
      </c>
      <c r="J39" s="182">
        <v>764118.2</v>
      </c>
      <c r="K39" s="183">
        <v>0</v>
      </c>
      <c r="L39" s="183">
        <v>0</v>
      </c>
      <c r="M39" s="183">
        <v>35881.800000000003</v>
      </c>
      <c r="N39" s="5">
        <v>95.51</v>
      </c>
    </row>
    <row r="40" spans="1:14" x14ac:dyDescent="0.3">
      <c r="A40" s="7" t="str">
        <f t="shared" si="0"/>
        <v>5</v>
      </c>
      <c r="B40" s="9">
        <f>IF(D40=$B$1,,(IF(C40=MAX($C$3:C40),,MAX($C$3:C40))))</f>
        <v>11316502000</v>
      </c>
      <c r="C40" s="3">
        <v>9000</v>
      </c>
      <c r="D40" s="4" t="s">
        <v>60</v>
      </c>
      <c r="E40" s="182">
        <v>2200</v>
      </c>
      <c r="F40" s="182">
        <v>59538</v>
      </c>
      <c r="G40" s="182">
        <v>59538</v>
      </c>
      <c r="H40" s="183">
        <v>57938</v>
      </c>
      <c r="I40" s="183">
        <v>0</v>
      </c>
      <c r="J40" s="182">
        <v>57938</v>
      </c>
      <c r="K40" s="183">
        <v>0</v>
      </c>
      <c r="L40" s="183">
        <v>0</v>
      </c>
      <c r="M40" s="183">
        <v>1600</v>
      </c>
      <c r="N40" s="5">
        <v>97.31</v>
      </c>
    </row>
    <row r="41" spans="1:14" ht="21.6" x14ac:dyDescent="0.3">
      <c r="A41" s="7" t="str">
        <f t="shared" si="0"/>
        <v>5</v>
      </c>
      <c r="B41" s="9">
        <f>IF(D41=$B$1,,(IF(C41=MAX($C$3:C41),,MAX($C$3:C41))))</f>
        <v>11316502000</v>
      </c>
      <c r="C41" s="3">
        <v>9740</v>
      </c>
      <c r="D41" s="4" t="s">
        <v>105</v>
      </c>
      <c r="E41" s="182">
        <v>2200</v>
      </c>
      <c r="F41" s="182">
        <v>2200</v>
      </c>
      <c r="G41" s="182">
        <v>2200</v>
      </c>
      <c r="H41" s="183">
        <v>600</v>
      </c>
      <c r="I41" s="183">
        <v>0</v>
      </c>
      <c r="J41" s="182">
        <v>600</v>
      </c>
      <c r="K41" s="183">
        <v>0</v>
      </c>
      <c r="L41" s="183">
        <v>0</v>
      </c>
      <c r="M41" s="183">
        <v>1600</v>
      </c>
      <c r="N41" s="5">
        <v>27.27</v>
      </c>
    </row>
    <row r="42" spans="1:14" x14ac:dyDescent="0.3">
      <c r="A42" s="7" t="str">
        <f t="shared" si="0"/>
        <v>5</v>
      </c>
      <c r="B42" s="9">
        <f>IF(D42=$B$1,,(IF(C42=MAX($C$3:C42),,MAX($C$3:C42))))</f>
        <v>11316502000</v>
      </c>
      <c r="C42" s="3">
        <v>9770</v>
      </c>
      <c r="D42" s="4" t="s">
        <v>68</v>
      </c>
      <c r="E42" s="182">
        <v>0</v>
      </c>
      <c r="F42" s="182">
        <v>57338</v>
      </c>
      <c r="G42" s="182">
        <v>57338</v>
      </c>
      <c r="H42" s="183">
        <v>57338</v>
      </c>
      <c r="I42" s="183">
        <v>0</v>
      </c>
      <c r="J42" s="182">
        <v>57338</v>
      </c>
      <c r="K42" s="183">
        <v>0</v>
      </c>
      <c r="L42" s="183">
        <v>0</v>
      </c>
      <c r="M42" s="183">
        <v>0</v>
      </c>
      <c r="N42" s="5">
        <v>100</v>
      </c>
    </row>
    <row r="43" spans="1:14" x14ac:dyDescent="0.3">
      <c r="A43" s="7" t="str">
        <f t="shared" si="0"/>
        <v>5</v>
      </c>
      <c r="B43" s="9">
        <f>IF(D43=$B$1,,(IF(C43=MAX($C$3:C43),,MAX($C$3:C43))))</f>
        <v>0</v>
      </c>
      <c r="C43" s="3">
        <v>11316505000</v>
      </c>
      <c r="D43" s="4" t="s">
        <v>70</v>
      </c>
      <c r="E43" s="182">
        <v>38800</v>
      </c>
      <c r="F43" s="182">
        <v>279325.2</v>
      </c>
      <c r="G43" s="182">
        <v>279325.2</v>
      </c>
      <c r="H43" s="183">
        <v>98480</v>
      </c>
      <c r="I43" s="183">
        <v>0</v>
      </c>
      <c r="J43" s="182">
        <v>98480</v>
      </c>
      <c r="K43" s="183">
        <v>0</v>
      </c>
      <c r="L43" s="183">
        <v>0</v>
      </c>
      <c r="M43" s="183">
        <v>180845.2</v>
      </c>
      <c r="N43" s="5">
        <v>35.26</v>
      </c>
    </row>
    <row r="44" spans="1:14" x14ac:dyDescent="0.3">
      <c r="A44" s="7" t="str">
        <f t="shared" si="0"/>
        <v>5</v>
      </c>
      <c r="B44" s="9">
        <f>IF(D44=$B$1,,(IF(C44=MAX($C$3:C44),,MAX($C$3:C44))))</f>
        <v>11316505000</v>
      </c>
      <c r="C44" s="3">
        <v>100</v>
      </c>
      <c r="D44" s="4" t="s">
        <v>3</v>
      </c>
      <c r="E44" s="182">
        <v>700</v>
      </c>
      <c r="F44" s="182">
        <v>22200</v>
      </c>
      <c r="G44" s="182">
        <v>22200</v>
      </c>
      <c r="H44" s="183">
        <v>22200</v>
      </c>
      <c r="I44" s="183">
        <v>0</v>
      </c>
      <c r="J44" s="182">
        <v>22200</v>
      </c>
      <c r="K44" s="183">
        <v>0</v>
      </c>
      <c r="L44" s="183">
        <v>0</v>
      </c>
      <c r="M44" s="183">
        <v>0</v>
      </c>
      <c r="N44" s="5">
        <v>100</v>
      </c>
    </row>
    <row r="45" spans="1:14" ht="42" x14ac:dyDescent="0.3">
      <c r="A45" s="7" t="str">
        <f t="shared" si="0"/>
        <v>5</v>
      </c>
      <c r="B45" s="9">
        <f>IF(D45=$B$1,,(IF(C45=MAX($C$3:C45),,MAX($C$3:C45))))</f>
        <v>11316505000</v>
      </c>
      <c r="C45" s="3">
        <v>150</v>
      </c>
      <c r="D45" s="4" t="s">
        <v>4</v>
      </c>
      <c r="E45" s="182">
        <v>700</v>
      </c>
      <c r="F45" s="182">
        <v>22200</v>
      </c>
      <c r="G45" s="182">
        <v>22200</v>
      </c>
      <c r="H45" s="183">
        <v>22200</v>
      </c>
      <c r="I45" s="183">
        <v>0</v>
      </c>
      <c r="J45" s="182">
        <v>22200</v>
      </c>
      <c r="K45" s="183">
        <v>0</v>
      </c>
      <c r="L45" s="183">
        <v>0</v>
      </c>
      <c r="M45" s="183">
        <v>0</v>
      </c>
      <c r="N45" s="5">
        <v>100</v>
      </c>
    </row>
    <row r="46" spans="1:14" x14ac:dyDescent="0.3">
      <c r="A46" s="7" t="str">
        <f t="shared" si="0"/>
        <v>5</v>
      </c>
      <c r="B46" s="9">
        <f>IF(D46=$B$1,,(IF(C46=MAX($C$3:C46),,MAX($C$3:C46))))</f>
        <v>11316505000</v>
      </c>
      <c r="C46" s="3">
        <v>1000</v>
      </c>
      <c r="D46" s="4" t="s">
        <v>6</v>
      </c>
      <c r="E46" s="182">
        <v>38000</v>
      </c>
      <c r="F46" s="182">
        <v>5375.2</v>
      </c>
      <c r="G46" s="182">
        <v>5375.2</v>
      </c>
      <c r="H46" s="183">
        <v>0</v>
      </c>
      <c r="I46" s="183">
        <v>0</v>
      </c>
      <c r="J46" s="182">
        <v>0</v>
      </c>
      <c r="K46" s="183">
        <v>0</v>
      </c>
      <c r="L46" s="183">
        <v>0</v>
      </c>
      <c r="M46" s="183">
        <v>5375.2</v>
      </c>
      <c r="N46" s="5">
        <v>0</v>
      </c>
    </row>
    <row r="47" spans="1:14" x14ac:dyDescent="0.3">
      <c r="A47" s="7" t="str">
        <f t="shared" si="0"/>
        <v>5</v>
      </c>
      <c r="B47" s="9">
        <f>IF(D47=$B$1,,(IF(C47=MAX($C$3:C47),,MAX($C$3:C47))))</f>
        <v>11316505000</v>
      </c>
      <c r="C47" s="3">
        <v>1010</v>
      </c>
      <c r="D47" s="4" t="s">
        <v>64</v>
      </c>
      <c r="E47" s="182">
        <v>38000</v>
      </c>
      <c r="F47" s="182">
        <v>5375.2</v>
      </c>
      <c r="G47" s="182">
        <v>5375.2</v>
      </c>
      <c r="H47" s="183">
        <v>0</v>
      </c>
      <c r="I47" s="183">
        <v>0</v>
      </c>
      <c r="J47" s="182">
        <v>0</v>
      </c>
      <c r="K47" s="183">
        <v>0</v>
      </c>
      <c r="L47" s="183">
        <v>0</v>
      </c>
      <c r="M47" s="183">
        <v>5375.2</v>
      </c>
      <c r="N47" s="5">
        <v>0</v>
      </c>
    </row>
    <row r="48" spans="1:14" x14ac:dyDescent="0.3">
      <c r="A48" s="7" t="str">
        <f t="shared" si="0"/>
        <v>5</v>
      </c>
      <c r="B48" s="9">
        <f>IF(D48=$B$1,,(IF(C48=MAX($C$3:C48),,MAX($C$3:C48))))</f>
        <v>11316505000</v>
      </c>
      <c r="C48" s="3">
        <v>4000</v>
      </c>
      <c r="D48" s="4" t="s">
        <v>46</v>
      </c>
      <c r="E48" s="182">
        <v>0</v>
      </c>
      <c r="F48" s="182">
        <v>27280</v>
      </c>
      <c r="G48" s="182">
        <v>27280</v>
      </c>
      <c r="H48" s="183">
        <v>27280</v>
      </c>
      <c r="I48" s="183">
        <v>0</v>
      </c>
      <c r="J48" s="182">
        <v>27280</v>
      </c>
      <c r="K48" s="183">
        <v>0</v>
      </c>
      <c r="L48" s="183">
        <v>0</v>
      </c>
      <c r="M48" s="183">
        <v>0</v>
      </c>
      <c r="N48" s="5">
        <v>100</v>
      </c>
    </row>
    <row r="49" spans="1:14" ht="21.6" x14ac:dyDescent="0.3">
      <c r="A49" s="7" t="str">
        <f t="shared" si="0"/>
        <v>5</v>
      </c>
      <c r="B49" s="9">
        <f>IF(D49=$B$1,,(IF(C49=MAX($C$3:C49),,MAX($C$3:C49))))</f>
        <v>11316505000</v>
      </c>
      <c r="C49" s="3">
        <v>4060</v>
      </c>
      <c r="D49" s="4" t="s">
        <v>48</v>
      </c>
      <c r="E49" s="182">
        <v>0</v>
      </c>
      <c r="F49" s="182">
        <v>27280</v>
      </c>
      <c r="G49" s="182">
        <v>27280</v>
      </c>
      <c r="H49" s="183">
        <v>27280</v>
      </c>
      <c r="I49" s="183">
        <v>0</v>
      </c>
      <c r="J49" s="182">
        <v>27280</v>
      </c>
      <c r="K49" s="183">
        <v>0</v>
      </c>
      <c r="L49" s="183">
        <v>0</v>
      </c>
      <c r="M49" s="183">
        <v>0</v>
      </c>
      <c r="N49" s="5">
        <v>100</v>
      </c>
    </row>
    <row r="50" spans="1:14" x14ac:dyDescent="0.3">
      <c r="A50" s="7" t="str">
        <f t="shared" si="0"/>
        <v>5</v>
      </c>
      <c r="B50" s="9">
        <f>IF(D50=$B$1,,(IF(C50=MAX($C$3:C50),,MAX($C$3:C50))))</f>
        <v>11316505000</v>
      </c>
      <c r="C50" s="3">
        <v>7000</v>
      </c>
      <c r="D50" s="4" t="s">
        <v>55</v>
      </c>
      <c r="E50" s="182">
        <v>0</v>
      </c>
      <c r="F50" s="182">
        <v>224370</v>
      </c>
      <c r="G50" s="182">
        <v>224370</v>
      </c>
      <c r="H50" s="183">
        <v>49000</v>
      </c>
      <c r="I50" s="183">
        <v>0</v>
      </c>
      <c r="J50" s="182">
        <v>49000</v>
      </c>
      <c r="K50" s="183">
        <v>0</v>
      </c>
      <c r="L50" s="183">
        <v>0</v>
      </c>
      <c r="M50" s="183">
        <v>175370</v>
      </c>
      <c r="N50" s="5">
        <v>21.84</v>
      </c>
    </row>
    <row r="51" spans="1:14" x14ac:dyDescent="0.3">
      <c r="A51" s="7" t="str">
        <f t="shared" si="0"/>
        <v>5</v>
      </c>
      <c r="B51" s="9">
        <f>IF(D51=$B$1,,(IF(C51=MAX($C$3:C51),,MAX($C$3:C51))))</f>
        <v>11316505000</v>
      </c>
      <c r="C51" s="3">
        <v>7310</v>
      </c>
      <c r="D51" s="4" t="s">
        <v>107</v>
      </c>
      <c r="E51" s="182">
        <v>0</v>
      </c>
      <c r="F51" s="182">
        <v>49000</v>
      </c>
      <c r="G51" s="182">
        <v>49000</v>
      </c>
      <c r="H51" s="183">
        <v>49000</v>
      </c>
      <c r="I51" s="183">
        <v>0</v>
      </c>
      <c r="J51" s="182">
        <v>49000</v>
      </c>
      <c r="K51" s="183">
        <v>0</v>
      </c>
      <c r="L51" s="183">
        <v>0</v>
      </c>
      <c r="M51" s="183">
        <v>0</v>
      </c>
      <c r="N51" s="5">
        <v>100</v>
      </c>
    </row>
    <row r="52" spans="1:14" ht="21.6" x14ac:dyDescent="0.3">
      <c r="A52" s="7" t="str">
        <f t="shared" si="0"/>
        <v>5</v>
      </c>
      <c r="B52" s="9">
        <f>IF(D52=$B$1,,(IF(C52=MAX($C$3:C52),,MAX($C$3:C52))))</f>
        <v>11316505000</v>
      </c>
      <c r="C52" s="3">
        <v>7363</v>
      </c>
      <c r="D52" s="4" t="s">
        <v>144</v>
      </c>
      <c r="E52" s="182">
        <v>0</v>
      </c>
      <c r="F52" s="182">
        <v>175370</v>
      </c>
      <c r="G52" s="182">
        <v>175370</v>
      </c>
      <c r="H52" s="183">
        <v>0</v>
      </c>
      <c r="I52" s="183">
        <v>0</v>
      </c>
      <c r="J52" s="182">
        <v>0</v>
      </c>
      <c r="K52" s="183">
        <v>0</v>
      </c>
      <c r="L52" s="183">
        <v>0</v>
      </c>
      <c r="M52" s="183">
        <v>175370</v>
      </c>
      <c r="N52" s="5">
        <v>0</v>
      </c>
    </row>
    <row r="53" spans="1:14" x14ac:dyDescent="0.3">
      <c r="A53" s="7" t="str">
        <f t="shared" si="0"/>
        <v>5</v>
      </c>
      <c r="B53" s="9">
        <f>IF(D53=$B$1,,(IF(C53=MAX($C$3:C53),,MAX($C$3:C53))))</f>
        <v>11316505000</v>
      </c>
      <c r="C53" s="3">
        <v>9000</v>
      </c>
      <c r="D53" s="4" t="s">
        <v>60</v>
      </c>
      <c r="E53" s="182">
        <v>100</v>
      </c>
      <c r="F53" s="182">
        <v>100</v>
      </c>
      <c r="G53" s="182">
        <v>100</v>
      </c>
      <c r="H53" s="183">
        <v>0</v>
      </c>
      <c r="I53" s="183">
        <v>0</v>
      </c>
      <c r="J53" s="182">
        <v>0</v>
      </c>
      <c r="K53" s="183">
        <v>0</v>
      </c>
      <c r="L53" s="183">
        <v>0</v>
      </c>
      <c r="M53" s="183">
        <v>100</v>
      </c>
      <c r="N53" s="5">
        <v>0</v>
      </c>
    </row>
    <row r="54" spans="1:14" ht="21.6" x14ac:dyDescent="0.3">
      <c r="A54" s="7" t="str">
        <f t="shared" si="0"/>
        <v>5</v>
      </c>
      <c r="B54" s="9">
        <f>IF(D54=$B$1,,(IF(C54=MAX($C$3:C54),,MAX($C$3:C54))))</f>
        <v>11316505000</v>
      </c>
      <c r="C54" s="3">
        <v>9740</v>
      </c>
      <c r="D54" s="4" t="s">
        <v>105</v>
      </c>
      <c r="E54" s="182">
        <v>100</v>
      </c>
      <c r="F54" s="182">
        <v>100</v>
      </c>
      <c r="G54" s="182">
        <v>100</v>
      </c>
      <c r="H54" s="183">
        <v>0</v>
      </c>
      <c r="I54" s="183">
        <v>0</v>
      </c>
      <c r="J54" s="182">
        <v>0</v>
      </c>
      <c r="K54" s="183">
        <v>0</v>
      </c>
      <c r="L54" s="183">
        <v>0</v>
      </c>
      <c r="M54" s="183">
        <v>100</v>
      </c>
      <c r="N54" s="5">
        <v>0</v>
      </c>
    </row>
    <row r="55" spans="1:14" x14ac:dyDescent="0.3">
      <c r="A55" s="7" t="str">
        <f t="shared" si="0"/>
        <v>5</v>
      </c>
      <c r="B55" s="9">
        <f>IF(D55=$B$1,,(IF(C55=MAX($C$3:C55),,MAX($C$3:C55))))</f>
        <v>0</v>
      </c>
      <c r="C55" s="3">
        <v>11316506000</v>
      </c>
      <c r="D55" s="4" t="s">
        <v>72</v>
      </c>
      <c r="E55" s="182">
        <v>188230</v>
      </c>
      <c r="F55" s="182">
        <v>239430.98</v>
      </c>
      <c r="G55" s="182">
        <v>239430.98</v>
      </c>
      <c r="H55" s="183">
        <v>72401.98</v>
      </c>
      <c r="I55" s="183">
        <v>0</v>
      </c>
      <c r="J55" s="182">
        <v>72401.98</v>
      </c>
      <c r="K55" s="183">
        <v>0</v>
      </c>
      <c r="L55" s="183">
        <v>0</v>
      </c>
      <c r="M55" s="183">
        <v>167029</v>
      </c>
      <c r="N55" s="5">
        <v>30.24</v>
      </c>
    </row>
    <row r="56" spans="1:14" x14ac:dyDescent="0.3">
      <c r="A56" s="7" t="str">
        <f t="shared" si="0"/>
        <v>5</v>
      </c>
      <c r="B56" s="9">
        <f>IF(D56=$B$1,,(IF(C56=MAX($C$3:C56),,MAX($C$3:C56))))</f>
        <v>11316506000</v>
      </c>
      <c r="C56" s="3">
        <v>100</v>
      </c>
      <c r="D56" s="4" t="s">
        <v>3</v>
      </c>
      <c r="E56" s="182">
        <v>150000</v>
      </c>
      <c r="F56" s="182">
        <v>193500</v>
      </c>
      <c r="G56" s="182">
        <v>193500</v>
      </c>
      <c r="H56" s="183">
        <v>42700</v>
      </c>
      <c r="I56" s="183">
        <v>0</v>
      </c>
      <c r="J56" s="182">
        <v>42700</v>
      </c>
      <c r="K56" s="183">
        <v>0</v>
      </c>
      <c r="L56" s="183">
        <v>0</v>
      </c>
      <c r="M56" s="183">
        <v>150800</v>
      </c>
      <c r="N56" s="5">
        <v>22.07</v>
      </c>
    </row>
    <row r="57" spans="1:14" ht="42" x14ac:dyDescent="0.3">
      <c r="A57" s="7" t="str">
        <f t="shared" si="0"/>
        <v>5</v>
      </c>
      <c r="B57" s="9">
        <f>IF(D57=$B$1,,(IF(C57=MAX($C$3:C57),,MAX($C$3:C57))))</f>
        <v>11316506000</v>
      </c>
      <c r="C57" s="3">
        <v>150</v>
      </c>
      <c r="D57" s="4" t="s">
        <v>4</v>
      </c>
      <c r="E57" s="182">
        <v>150000</v>
      </c>
      <c r="F57" s="182">
        <v>193500</v>
      </c>
      <c r="G57" s="182">
        <v>193500</v>
      </c>
      <c r="H57" s="183">
        <v>42700</v>
      </c>
      <c r="I57" s="183">
        <v>0</v>
      </c>
      <c r="J57" s="182">
        <v>42700</v>
      </c>
      <c r="K57" s="183">
        <v>0</v>
      </c>
      <c r="L57" s="183">
        <v>0</v>
      </c>
      <c r="M57" s="183">
        <v>150800</v>
      </c>
      <c r="N57" s="5">
        <v>22.07</v>
      </c>
    </row>
    <row r="58" spans="1:14" x14ac:dyDescent="0.3">
      <c r="A58" s="7" t="str">
        <f t="shared" si="0"/>
        <v>5</v>
      </c>
      <c r="B58" s="9">
        <f>IF(D58=$B$1,,(IF(C58=MAX($C$3:C58),,MAX($C$3:C58))))</f>
        <v>11316506000</v>
      </c>
      <c r="C58" s="3">
        <v>1000</v>
      </c>
      <c r="D58" s="4" t="s">
        <v>6</v>
      </c>
      <c r="E58" s="182">
        <v>34530</v>
      </c>
      <c r="F58" s="182">
        <v>43415</v>
      </c>
      <c r="G58" s="182">
        <v>43415</v>
      </c>
      <c r="H58" s="183">
        <v>29550</v>
      </c>
      <c r="I58" s="183">
        <v>0</v>
      </c>
      <c r="J58" s="182">
        <v>29550</v>
      </c>
      <c r="K58" s="183">
        <v>0</v>
      </c>
      <c r="L58" s="183">
        <v>0</v>
      </c>
      <c r="M58" s="183">
        <v>13865</v>
      </c>
      <c r="N58" s="5">
        <v>68.06</v>
      </c>
    </row>
    <row r="59" spans="1:14" x14ac:dyDescent="0.3">
      <c r="A59" s="7" t="str">
        <f t="shared" si="0"/>
        <v>5</v>
      </c>
      <c r="B59" s="9">
        <f>IF(D59=$B$1,,(IF(C59=MAX($C$3:C59),,MAX($C$3:C59))))</f>
        <v>11316506000</v>
      </c>
      <c r="C59" s="3">
        <v>1010</v>
      </c>
      <c r="D59" s="4" t="s">
        <v>64</v>
      </c>
      <c r="E59" s="182">
        <v>34530</v>
      </c>
      <c r="F59" s="182">
        <v>43415</v>
      </c>
      <c r="G59" s="182">
        <v>43415</v>
      </c>
      <c r="H59" s="183">
        <v>29550</v>
      </c>
      <c r="I59" s="183">
        <v>0</v>
      </c>
      <c r="J59" s="182">
        <v>29550</v>
      </c>
      <c r="K59" s="183">
        <v>0</v>
      </c>
      <c r="L59" s="183">
        <v>0</v>
      </c>
      <c r="M59" s="183">
        <v>13865</v>
      </c>
      <c r="N59" s="5">
        <v>68.06</v>
      </c>
    </row>
    <row r="60" spans="1:14" x14ac:dyDescent="0.3">
      <c r="A60" s="7" t="str">
        <f t="shared" si="0"/>
        <v>5</v>
      </c>
      <c r="B60" s="9">
        <f>IF(D60=$B$1,,(IF(C60=MAX($C$3:C60),,MAX($C$3:C60))))</f>
        <v>11316506000</v>
      </c>
      <c r="C60" s="3">
        <v>4000</v>
      </c>
      <c r="D60" s="4" t="s">
        <v>46</v>
      </c>
      <c r="E60" s="182">
        <v>1500</v>
      </c>
      <c r="F60" s="182">
        <v>200</v>
      </c>
      <c r="G60" s="182">
        <v>200</v>
      </c>
      <c r="H60" s="183">
        <v>0</v>
      </c>
      <c r="I60" s="183">
        <v>0</v>
      </c>
      <c r="J60" s="182">
        <v>0</v>
      </c>
      <c r="K60" s="183">
        <v>0</v>
      </c>
      <c r="L60" s="183">
        <v>0</v>
      </c>
      <c r="M60" s="183">
        <v>200</v>
      </c>
      <c r="N60" s="5">
        <v>0</v>
      </c>
    </row>
    <row r="61" spans="1:14" ht="21.6" x14ac:dyDescent="0.3">
      <c r="A61" s="7" t="str">
        <f t="shared" si="0"/>
        <v>5</v>
      </c>
      <c r="B61" s="9">
        <f>IF(D61=$B$1,,(IF(C61=MAX($C$3:C61),,MAX($C$3:C61))))</f>
        <v>11316506000</v>
      </c>
      <c r="C61" s="3">
        <v>4060</v>
      </c>
      <c r="D61" s="4" t="s">
        <v>48</v>
      </c>
      <c r="E61" s="182">
        <v>1500</v>
      </c>
      <c r="F61" s="182">
        <v>200</v>
      </c>
      <c r="G61" s="182">
        <v>200</v>
      </c>
      <c r="H61" s="183">
        <v>0</v>
      </c>
      <c r="I61" s="183">
        <v>0</v>
      </c>
      <c r="J61" s="182">
        <v>0</v>
      </c>
      <c r="K61" s="183">
        <v>0</v>
      </c>
      <c r="L61" s="183">
        <v>0</v>
      </c>
      <c r="M61" s="183">
        <v>200</v>
      </c>
      <c r="N61" s="5">
        <v>0</v>
      </c>
    </row>
    <row r="62" spans="1:14" x14ac:dyDescent="0.3">
      <c r="A62" s="7" t="str">
        <f t="shared" si="0"/>
        <v>5</v>
      </c>
      <c r="B62" s="9">
        <f>IF(D62=$B$1,,(IF(C62=MAX($C$3:C62),,MAX($C$3:C62))))</f>
        <v>11316506000</v>
      </c>
      <c r="C62" s="3">
        <v>9000</v>
      </c>
      <c r="D62" s="4" t="s">
        <v>60</v>
      </c>
      <c r="E62" s="182">
        <v>2200</v>
      </c>
      <c r="F62" s="182">
        <v>2315.98</v>
      </c>
      <c r="G62" s="182">
        <v>2315.98</v>
      </c>
      <c r="H62" s="183">
        <v>151.97999999999999</v>
      </c>
      <c r="I62" s="183">
        <v>0</v>
      </c>
      <c r="J62" s="182">
        <v>151.97999999999999</v>
      </c>
      <c r="K62" s="183">
        <v>0</v>
      </c>
      <c r="L62" s="183">
        <v>0</v>
      </c>
      <c r="M62" s="183">
        <v>2164</v>
      </c>
      <c r="N62" s="5">
        <v>6.56</v>
      </c>
    </row>
    <row r="63" spans="1:14" ht="21.6" x14ac:dyDescent="0.3">
      <c r="A63" s="7" t="str">
        <f t="shared" si="0"/>
        <v>5</v>
      </c>
      <c r="B63" s="9">
        <f>IF(D63=$B$1,,(IF(C63=MAX($C$3:C63),,MAX($C$3:C63))))</f>
        <v>11316506000</v>
      </c>
      <c r="C63" s="3">
        <v>9740</v>
      </c>
      <c r="D63" s="4" t="s">
        <v>105</v>
      </c>
      <c r="E63" s="182">
        <v>2200</v>
      </c>
      <c r="F63" s="182">
        <v>2315.98</v>
      </c>
      <c r="G63" s="182">
        <v>2315.98</v>
      </c>
      <c r="H63" s="183">
        <v>151.97999999999999</v>
      </c>
      <c r="I63" s="183">
        <v>0</v>
      </c>
      <c r="J63" s="182">
        <v>151.97999999999999</v>
      </c>
      <c r="K63" s="183">
        <v>0</v>
      </c>
      <c r="L63" s="183">
        <v>0</v>
      </c>
      <c r="M63" s="183">
        <v>2164</v>
      </c>
      <c r="N63" s="5">
        <v>6.56</v>
      </c>
    </row>
    <row r="64" spans="1:14" x14ac:dyDescent="0.3">
      <c r="A64" s="7" t="str">
        <f t="shared" si="0"/>
        <v>5</v>
      </c>
      <c r="B64" s="9">
        <f>IF(D64=$B$1,,(IF(C64=MAX($C$3:C64),,MAX($C$3:C64))))</f>
        <v>0</v>
      </c>
      <c r="C64" s="3">
        <v>11316509000</v>
      </c>
      <c r="D64" s="4" t="s">
        <v>73</v>
      </c>
      <c r="E64" s="182">
        <v>3241800</v>
      </c>
      <c r="F64" s="182">
        <v>3362752.65</v>
      </c>
      <c r="G64" s="182">
        <v>3362752.65</v>
      </c>
      <c r="H64" s="183">
        <v>3294429.55</v>
      </c>
      <c r="I64" s="183">
        <v>0</v>
      </c>
      <c r="J64" s="182">
        <v>3294429.55</v>
      </c>
      <c r="K64" s="183">
        <v>0</v>
      </c>
      <c r="L64" s="183">
        <v>0</v>
      </c>
      <c r="M64" s="183">
        <v>68323.100000000006</v>
      </c>
      <c r="N64" s="5">
        <v>97.97</v>
      </c>
    </row>
    <row r="65" spans="1:14" x14ac:dyDescent="0.3">
      <c r="A65" s="7" t="str">
        <f t="shared" si="0"/>
        <v>5</v>
      </c>
      <c r="B65" s="9">
        <f>IF(D65=$B$1,,(IF(C65=MAX($C$3:C65),,MAX($C$3:C65))))</f>
        <v>11316509000</v>
      </c>
      <c r="C65" s="3">
        <v>4000</v>
      </c>
      <c r="D65" s="4" t="s">
        <v>46</v>
      </c>
      <c r="E65" s="182">
        <v>20000</v>
      </c>
      <c r="F65" s="182">
        <v>20000</v>
      </c>
      <c r="G65" s="182">
        <v>20000</v>
      </c>
      <c r="H65" s="183">
        <v>0</v>
      </c>
      <c r="I65" s="183">
        <v>0</v>
      </c>
      <c r="J65" s="182">
        <v>0</v>
      </c>
      <c r="K65" s="183">
        <v>0</v>
      </c>
      <c r="L65" s="183">
        <v>0</v>
      </c>
      <c r="M65" s="183">
        <v>20000</v>
      </c>
      <c r="N65" s="5">
        <v>0</v>
      </c>
    </row>
    <row r="66" spans="1:14" ht="21.6" x14ac:dyDescent="0.3">
      <c r="A66" s="7" t="str">
        <f t="shared" si="0"/>
        <v>5</v>
      </c>
      <c r="B66" s="9">
        <f>IF(D66=$B$1,,(IF(C66=MAX($C$3:C66),,MAX($C$3:C66))))</f>
        <v>11316509000</v>
      </c>
      <c r="C66" s="3">
        <v>4060</v>
      </c>
      <c r="D66" s="4" t="s">
        <v>48</v>
      </c>
      <c r="E66" s="182">
        <v>20000</v>
      </c>
      <c r="F66" s="182">
        <v>20000</v>
      </c>
      <c r="G66" s="182">
        <v>20000</v>
      </c>
      <c r="H66" s="183">
        <v>0</v>
      </c>
      <c r="I66" s="183">
        <v>0</v>
      </c>
      <c r="J66" s="182">
        <v>0</v>
      </c>
      <c r="K66" s="183">
        <v>0</v>
      </c>
      <c r="L66" s="183">
        <v>0</v>
      </c>
      <c r="M66" s="183">
        <v>20000</v>
      </c>
      <c r="N66" s="5">
        <v>0</v>
      </c>
    </row>
    <row r="67" spans="1:14" x14ac:dyDescent="0.3">
      <c r="A67" s="7" t="str">
        <f t="shared" si="0"/>
        <v>5</v>
      </c>
      <c r="B67" s="9">
        <f>IF(D67=$B$1,,(IF(C67=MAX($C$3:C67),,MAX($C$3:C67))))</f>
        <v>11316509000</v>
      </c>
      <c r="C67" s="3">
        <v>6000</v>
      </c>
      <c r="D67" s="4" t="s">
        <v>66</v>
      </c>
      <c r="E67" s="182">
        <v>110000</v>
      </c>
      <c r="F67" s="182">
        <v>110000</v>
      </c>
      <c r="G67" s="182">
        <v>110000</v>
      </c>
      <c r="H67" s="183">
        <v>109092</v>
      </c>
      <c r="I67" s="183">
        <v>0</v>
      </c>
      <c r="J67" s="182">
        <v>109092</v>
      </c>
      <c r="K67" s="183">
        <v>0</v>
      </c>
      <c r="L67" s="183">
        <v>0</v>
      </c>
      <c r="M67" s="183">
        <v>908</v>
      </c>
      <c r="N67" s="5">
        <v>99.17</v>
      </c>
    </row>
    <row r="68" spans="1:14" x14ac:dyDescent="0.3">
      <c r="A68" s="7" t="str">
        <f t="shared" si="0"/>
        <v>5</v>
      </c>
      <c r="B68" s="9">
        <f>IF(D68=$B$1,,(IF(C68=MAX($C$3:C68),,MAX($C$3:C68))))</f>
        <v>11316509000</v>
      </c>
      <c r="C68" s="3">
        <v>6030</v>
      </c>
      <c r="D68" s="4" t="s">
        <v>67</v>
      </c>
      <c r="E68" s="182">
        <v>110000</v>
      </c>
      <c r="F68" s="182">
        <v>110000</v>
      </c>
      <c r="G68" s="182">
        <v>110000</v>
      </c>
      <c r="H68" s="183">
        <v>109092</v>
      </c>
      <c r="I68" s="183">
        <v>0</v>
      </c>
      <c r="J68" s="182">
        <v>109092</v>
      </c>
      <c r="K68" s="183">
        <v>0</v>
      </c>
      <c r="L68" s="183">
        <v>0</v>
      </c>
      <c r="M68" s="183">
        <v>908</v>
      </c>
      <c r="N68" s="5">
        <v>99.17</v>
      </c>
    </row>
    <row r="69" spans="1:14" x14ac:dyDescent="0.3">
      <c r="A69" s="7" t="str">
        <f t="shared" ref="A69:A132" si="1">IF(B69=0,LEFT(RIGHT(C69,6),1),LEFT(RIGHT(B69,6),1))</f>
        <v>5</v>
      </c>
      <c r="B69" s="9">
        <f>IF(D69=$B$1,,(IF(C69=MAX($C$3:C69),,MAX($C$3:C69))))</f>
        <v>11316509000</v>
      </c>
      <c r="C69" s="3">
        <v>7000</v>
      </c>
      <c r="D69" s="4" t="s">
        <v>55</v>
      </c>
      <c r="E69" s="182">
        <v>3000000</v>
      </c>
      <c r="F69" s="182">
        <v>3021000</v>
      </c>
      <c r="G69" s="182">
        <v>3021000</v>
      </c>
      <c r="H69" s="183">
        <v>2974577.28</v>
      </c>
      <c r="I69" s="183">
        <v>0</v>
      </c>
      <c r="J69" s="182">
        <v>2974577.28</v>
      </c>
      <c r="K69" s="183">
        <v>0</v>
      </c>
      <c r="L69" s="183">
        <v>0</v>
      </c>
      <c r="M69" s="183">
        <v>46422.720000000001</v>
      </c>
      <c r="N69" s="5">
        <v>98.46</v>
      </c>
    </row>
    <row r="70" spans="1:14" ht="21.6" x14ac:dyDescent="0.3">
      <c r="A70" s="7" t="str">
        <f t="shared" si="1"/>
        <v>5</v>
      </c>
      <c r="B70" s="9">
        <f>IF(D70=$B$1,,(IF(C70=MAX($C$3:C70),,MAX($C$3:C70))))</f>
        <v>11316509000</v>
      </c>
      <c r="C70" s="3">
        <v>7350</v>
      </c>
      <c r="D70" s="4" t="s">
        <v>106</v>
      </c>
      <c r="E70" s="182">
        <v>0</v>
      </c>
      <c r="F70" s="182">
        <v>21000</v>
      </c>
      <c r="G70" s="182">
        <v>21000</v>
      </c>
      <c r="H70" s="183">
        <v>20958</v>
      </c>
      <c r="I70" s="183">
        <v>0</v>
      </c>
      <c r="J70" s="182">
        <v>20958</v>
      </c>
      <c r="K70" s="183">
        <v>0</v>
      </c>
      <c r="L70" s="183">
        <v>0</v>
      </c>
      <c r="M70" s="183">
        <v>42</v>
      </c>
      <c r="N70" s="5">
        <v>99.8</v>
      </c>
    </row>
    <row r="71" spans="1:14" ht="21.6" x14ac:dyDescent="0.3">
      <c r="A71" s="7" t="str">
        <f t="shared" si="1"/>
        <v>5</v>
      </c>
      <c r="B71" s="9">
        <f>IF(D71=$B$1,,(IF(C71=MAX($C$3:C71),,MAX($C$3:C71))))</f>
        <v>11316509000</v>
      </c>
      <c r="C71" s="3">
        <v>7461</v>
      </c>
      <c r="D71" s="4" t="s">
        <v>71</v>
      </c>
      <c r="E71" s="182">
        <v>3000000</v>
      </c>
      <c r="F71" s="182">
        <v>3000000</v>
      </c>
      <c r="G71" s="182">
        <v>3000000</v>
      </c>
      <c r="H71" s="183">
        <v>2953619.28</v>
      </c>
      <c r="I71" s="183">
        <v>0</v>
      </c>
      <c r="J71" s="182">
        <v>2953619.28</v>
      </c>
      <c r="K71" s="183">
        <v>0</v>
      </c>
      <c r="L71" s="183">
        <v>0</v>
      </c>
      <c r="M71" s="183">
        <v>46380.72</v>
      </c>
      <c r="N71" s="5">
        <v>98.45</v>
      </c>
    </row>
    <row r="72" spans="1:14" x14ac:dyDescent="0.3">
      <c r="A72" s="7" t="str">
        <f t="shared" si="1"/>
        <v>5</v>
      </c>
      <c r="B72" s="9">
        <f>IF(D72=$B$1,,(IF(C72=MAX($C$3:C72),,MAX($C$3:C72))))</f>
        <v>11316509000</v>
      </c>
      <c r="C72" s="3">
        <v>9000</v>
      </c>
      <c r="D72" s="4" t="s">
        <v>60</v>
      </c>
      <c r="E72" s="182">
        <v>111800</v>
      </c>
      <c r="F72" s="182">
        <v>211752.65</v>
      </c>
      <c r="G72" s="182">
        <v>211752.65</v>
      </c>
      <c r="H72" s="183">
        <v>210760.27</v>
      </c>
      <c r="I72" s="183">
        <v>0</v>
      </c>
      <c r="J72" s="182">
        <v>210760.27</v>
      </c>
      <c r="K72" s="183">
        <v>0</v>
      </c>
      <c r="L72" s="183">
        <v>0</v>
      </c>
      <c r="M72" s="183">
        <v>992.38</v>
      </c>
      <c r="N72" s="5">
        <v>99.53</v>
      </c>
    </row>
    <row r="73" spans="1:14" ht="21.6" x14ac:dyDescent="0.3">
      <c r="A73" s="7" t="str">
        <f t="shared" si="1"/>
        <v>5</v>
      </c>
      <c r="B73" s="9">
        <f>IF(D73=$B$1,,(IF(C73=MAX($C$3:C73),,MAX($C$3:C73))))</f>
        <v>11316509000</v>
      </c>
      <c r="C73" s="3">
        <v>9740</v>
      </c>
      <c r="D73" s="4" t="s">
        <v>105</v>
      </c>
      <c r="E73" s="182">
        <v>1800</v>
      </c>
      <c r="F73" s="182">
        <v>4714.6499999999996</v>
      </c>
      <c r="G73" s="182">
        <v>4714.6499999999996</v>
      </c>
      <c r="H73" s="183">
        <v>3722.27</v>
      </c>
      <c r="I73" s="183">
        <v>0</v>
      </c>
      <c r="J73" s="182">
        <v>3722.27</v>
      </c>
      <c r="K73" s="183">
        <v>0</v>
      </c>
      <c r="L73" s="183">
        <v>0</v>
      </c>
      <c r="M73" s="183">
        <v>992.38</v>
      </c>
      <c r="N73" s="5">
        <v>78.95</v>
      </c>
    </row>
    <row r="74" spans="1:14" x14ac:dyDescent="0.3">
      <c r="A74" s="7" t="str">
        <f t="shared" si="1"/>
        <v>5</v>
      </c>
      <c r="B74" s="9">
        <f>IF(D74=$B$1,,(IF(C74=MAX($C$3:C74),,MAX($C$3:C74))))</f>
        <v>11316509000</v>
      </c>
      <c r="C74" s="3">
        <v>9770</v>
      </c>
      <c r="D74" s="4" t="s">
        <v>68</v>
      </c>
      <c r="E74" s="182">
        <v>110000</v>
      </c>
      <c r="F74" s="182">
        <v>207038</v>
      </c>
      <c r="G74" s="182">
        <v>207038</v>
      </c>
      <c r="H74" s="183">
        <v>207038</v>
      </c>
      <c r="I74" s="183">
        <v>0</v>
      </c>
      <c r="J74" s="182">
        <v>207038</v>
      </c>
      <c r="K74" s="183">
        <v>0</v>
      </c>
      <c r="L74" s="183">
        <v>0</v>
      </c>
      <c r="M74" s="183">
        <v>0</v>
      </c>
      <c r="N74" s="5">
        <v>100</v>
      </c>
    </row>
    <row r="75" spans="1:14" x14ac:dyDescent="0.3">
      <c r="A75" s="7" t="str">
        <f t="shared" si="1"/>
        <v>5</v>
      </c>
      <c r="B75" s="9">
        <f>IF(D75=$B$1,,(IF(C75=MAX($C$3:C75),,MAX($C$3:C75))))</f>
        <v>0</v>
      </c>
      <c r="C75" s="3">
        <v>11316510000</v>
      </c>
      <c r="D75" s="4" t="s">
        <v>75</v>
      </c>
      <c r="E75" s="182">
        <v>173920</v>
      </c>
      <c r="F75" s="182">
        <v>337282.58</v>
      </c>
      <c r="G75" s="182">
        <v>337282.58</v>
      </c>
      <c r="H75" s="183">
        <v>291107.27</v>
      </c>
      <c r="I75" s="183">
        <v>0</v>
      </c>
      <c r="J75" s="182">
        <v>324907.27</v>
      </c>
      <c r="K75" s="183">
        <v>0</v>
      </c>
      <c r="L75" s="183">
        <v>0</v>
      </c>
      <c r="M75" s="183">
        <v>46175.31</v>
      </c>
      <c r="N75" s="5">
        <v>86.31</v>
      </c>
    </row>
    <row r="76" spans="1:14" x14ac:dyDescent="0.3">
      <c r="A76" s="7" t="str">
        <f t="shared" si="1"/>
        <v>5</v>
      </c>
      <c r="B76" s="9">
        <f>IF(D76=$B$1,,(IF(C76=MAX($C$3:C76),,MAX($C$3:C76))))</f>
        <v>11316510000</v>
      </c>
      <c r="C76" s="3">
        <v>1000</v>
      </c>
      <c r="D76" s="4" t="s">
        <v>6</v>
      </c>
      <c r="E76" s="182">
        <v>68720</v>
      </c>
      <c r="F76" s="182">
        <v>31720</v>
      </c>
      <c r="G76" s="182">
        <v>31720</v>
      </c>
      <c r="H76" s="183">
        <v>0</v>
      </c>
      <c r="I76" s="183">
        <v>0</v>
      </c>
      <c r="J76" s="182">
        <v>31590</v>
      </c>
      <c r="K76" s="183">
        <v>0</v>
      </c>
      <c r="L76" s="183">
        <v>0</v>
      </c>
      <c r="M76" s="183">
        <v>31720</v>
      </c>
      <c r="N76" s="5">
        <v>0</v>
      </c>
    </row>
    <row r="77" spans="1:14" x14ac:dyDescent="0.3">
      <c r="A77" s="7" t="str">
        <f t="shared" si="1"/>
        <v>5</v>
      </c>
      <c r="B77" s="9">
        <f>IF(D77=$B$1,,(IF(C77=MAX($C$3:C77),,MAX($C$3:C77))))</f>
        <v>11316510000</v>
      </c>
      <c r="C77" s="3">
        <v>1010</v>
      </c>
      <c r="D77" s="4" t="s">
        <v>64</v>
      </c>
      <c r="E77" s="182">
        <v>68720</v>
      </c>
      <c r="F77" s="182">
        <v>31720</v>
      </c>
      <c r="G77" s="182">
        <v>31720</v>
      </c>
      <c r="H77" s="183">
        <v>0</v>
      </c>
      <c r="I77" s="183">
        <v>0</v>
      </c>
      <c r="J77" s="182">
        <v>31590</v>
      </c>
      <c r="K77" s="183">
        <v>0</v>
      </c>
      <c r="L77" s="183">
        <v>0</v>
      </c>
      <c r="M77" s="183">
        <v>31720</v>
      </c>
      <c r="N77" s="5">
        <v>0</v>
      </c>
    </row>
    <row r="78" spans="1:14" x14ac:dyDescent="0.3">
      <c r="A78" s="7" t="str">
        <f t="shared" si="1"/>
        <v>5</v>
      </c>
      <c r="B78" s="9">
        <f>IF(D78=$B$1,,(IF(C78=MAX($C$3:C78),,MAX($C$3:C78))))</f>
        <v>11316510000</v>
      </c>
      <c r="C78" s="3">
        <v>4000</v>
      </c>
      <c r="D78" s="4" t="s">
        <v>46</v>
      </c>
      <c r="E78" s="182">
        <v>3200</v>
      </c>
      <c r="F78" s="182">
        <v>3200</v>
      </c>
      <c r="G78" s="182">
        <v>3200</v>
      </c>
      <c r="H78" s="183">
        <v>0</v>
      </c>
      <c r="I78" s="183">
        <v>0</v>
      </c>
      <c r="J78" s="182">
        <v>2210</v>
      </c>
      <c r="K78" s="183">
        <v>0</v>
      </c>
      <c r="L78" s="183">
        <v>0</v>
      </c>
      <c r="M78" s="183">
        <v>3200</v>
      </c>
      <c r="N78" s="5">
        <v>0</v>
      </c>
    </row>
    <row r="79" spans="1:14" ht="21.6" x14ac:dyDescent="0.3">
      <c r="A79" s="7" t="str">
        <f t="shared" si="1"/>
        <v>5</v>
      </c>
      <c r="B79" s="9">
        <f>IF(D79=$B$1,,(IF(C79=MAX($C$3:C79),,MAX($C$3:C79))))</f>
        <v>11316510000</v>
      </c>
      <c r="C79" s="3">
        <v>4060</v>
      </c>
      <c r="D79" s="4" t="s">
        <v>48</v>
      </c>
      <c r="E79" s="182">
        <v>3200</v>
      </c>
      <c r="F79" s="182">
        <v>3200</v>
      </c>
      <c r="G79" s="182">
        <v>3200</v>
      </c>
      <c r="H79" s="183">
        <v>0</v>
      </c>
      <c r="I79" s="183">
        <v>0</v>
      </c>
      <c r="J79" s="182">
        <v>2210</v>
      </c>
      <c r="K79" s="183">
        <v>0</v>
      </c>
      <c r="L79" s="183">
        <v>0</v>
      </c>
      <c r="M79" s="183">
        <v>3200</v>
      </c>
      <c r="N79" s="5">
        <v>0</v>
      </c>
    </row>
    <row r="80" spans="1:14" x14ac:dyDescent="0.3">
      <c r="A80" s="7" t="str">
        <f t="shared" si="1"/>
        <v>5</v>
      </c>
      <c r="B80" s="9">
        <f>IF(D80=$B$1,,(IF(C80=MAX($C$3:C80),,MAX($C$3:C80))))</f>
        <v>11316510000</v>
      </c>
      <c r="C80" s="3">
        <v>7000</v>
      </c>
      <c r="D80" s="4" t="s">
        <v>55</v>
      </c>
      <c r="E80" s="182">
        <v>100000</v>
      </c>
      <c r="F80" s="182">
        <v>300000</v>
      </c>
      <c r="G80" s="182">
        <v>300000</v>
      </c>
      <c r="H80" s="183">
        <v>289799.15999999997</v>
      </c>
      <c r="I80" s="183">
        <v>0</v>
      </c>
      <c r="J80" s="182">
        <v>289799.15999999997</v>
      </c>
      <c r="K80" s="183">
        <v>0</v>
      </c>
      <c r="L80" s="183">
        <v>0</v>
      </c>
      <c r="M80" s="183">
        <v>10200.84</v>
      </c>
      <c r="N80" s="5">
        <v>96.6</v>
      </c>
    </row>
    <row r="81" spans="1:14" x14ac:dyDescent="0.3">
      <c r="A81" s="7" t="str">
        <f t="shared" si="1"/>
        <v>5</v>
      </c>
      <c r="B81" s="9">
        <f>IF(D81=$B$1,,(IF(C81=MAX($C$3:C81),,MAX($C$3:C81))))</f>
        <v>11316510000</v>
      </c>
      <c r="C81" s="3">
        <v>7310</v>
      </c>
      <c r="D81" s="4" t="s">
        <v>107</v>
      </c>
      <c r="E81" s="182">
        <v>100000</v>
      </c>
      <c r="F81" s="182">
        <v>300000</v>
      </c>
      <c r="G81" s="182">
        <v>300000</v>
      </c>
      <c r="H81" s="183">
        <v>289799.15999999997</v>
      </c>
      <c r="I81" s="183">
        <v>0</v>
      </c>
      <c r="J81" s="182">
        <v>289799.15999999997</v>
      </c>
      <c r="K81" s="183">
        <v>0</v>
      </c>
      <c r="L81" s="183">
        <v>0</v>
      </c>
      <c r="M81" s="183">
        <v>10200.84</v>
      </c>
      <c r="N81" s="5">
        <v>96.6</v>
      </c>
    </row>
    <row r="82" spans="1:14" x14ac:dyDescent="0.3">
      <c r="A82" s="7" t="str">
        <f t="shared" si="1"/>
        <v>5</v>
      </c>
      <c r="B82" s="9">
        <f>IF(D82=$B$1,,(IF(C82=MAX($C$3:C82),,MAX($C$3:C82))))</f>
        <v>11316510000</v>
      </c>
      <c r="C82" s="3">
        <v>9000</v>
      </c>
      <c r="D82" s="4" t="s">
        <v>60</v>
      </c>
      <c r="E82" s="182">
        <v>2000</v>
      </c>
      <c r="F82" s="182">
        <v>2362.58</v>
      </c>
      <c r="G82" s="182">
        <v>2362.58</v>
      </c>
      <c r="H82" s="183">
        <v>1308.1099999999999</v>
      </c>
      <c r="I82" s="183">
        <v>0</v>
      </c>
      <c r="J82" s="182">
        <v>1308.1099999999999</v>
      </c>
      <c r="K82" s="183">
        <v>0</v>
      </c>
      <c r="L82" s="183">
        <v>0</v>
      </c>
      <c r="M82" s="183">
        <v>1054.47</v>
      </c>
      <c r="N82" s="5">
        <v>55.37</v>
      </c>
    </row>
    <row r="83" spans="1:14" ht="21.6" x14ac:dyDescent="0.3">
      <c r="A83" s="7" t="str">
        <f t="shared" si="1"/>
        <v>5</v>
      </c>
      <c r="B83" s="9">
        <f>IF(D83=$B$1,,(IF(C83=MAX($C$3:C83),,MAX($C$3:C83))))</f>
        <v>11316510000</v>
      </c>
      <c r="C83" s="3">
        <v>9740</v>
      </c>
      <c r="D83" s="4" t="s">
        <v>105</v>
      </c>
      <c r="E83" s="182">
        <v>2000</v>
      </c>
      <c r="F83" s="182">
        <v>2362.58</v>
      </c>
      <c r="G83" s="182">
        <v>2362.58</v>
      </c>
      <c r="H83" s="183">
        <v>1308.1099999999999</v>
      </c>
      <c r="I83" s="183">
        <v>0</v>
      </c>
      <c r="J83" s="182">
        <v>1308.1099999999999</v>
      </c>
      <c r="K83" s="183">
        <v>0</v>
      </c>
      <c r="L83" s="183">
        <v>0</v>
      </c>
      <c r="M83" s="183">
        <v>1054.47</v>
      </c>
      <c r="N83" s="5">
        <v>55.37</v>
      </c>
    </row>
    <row r="84" spans="1:14" x14ac:dyDescent="0.3">
      <c r="A84" s="7" t="str">
        <f t="shared" si="1"/>
        <v>5</v>
      </c>
      <c r="B84" s="9">
        <f>IF(D84=$B$1,,(IF(C84=MAX($C$3:C84),,MAX($C$3:C84))))</f>
        <v>0</v>
      </c>
      <c r="C84" s="3">
        <v>11316512000</v>
      </c>
      <c r="D84" s="4" t="s">
        <v>78</v>
      </c>
      <c r="E84" s="182">
        <v>515730</v>
      </c>
      <c r="F84" s="182">
        <v>718880</v>
      </c>
      <c r="G84" s="182">
        <v>718880</v>
      </c>
      <c r="H84" s="183">
        <v>711690.09</v>
      </c>
      <c r="I84" s="183">
        <v>0</v>
      </c>
      <c r="J84" s="182">
        <v>711690.09</v>
      </c>
      <c r="K84" s="183">
        <v>0</v>
      </c>
      <c r="L84" s="183">
        <v>0</v>
      </c>
      <c r="M84" s="183">
        <v>7189.91</v>
      </c>
      <c r="N84" s="5">
        <v>99</v>
      </c>
    </row>
    <row r="85" spans="1:14" x14ac:dyDescent="0.3">
      <c r="A85" s="7" t="str">
        <f t="shared" si="1"/>
        <v>5</v>
      </c>
      <c r="B85" s="9">
        <f>IF(D85=$B$1,,(IF(C85=MAX($C$3:C85),,MAX($C$3:C85))))</f>
        <v>11316512000</v>
      </c>
      <c r="C85" s="3">
        <v>100</v>
      </c>
      <c r="D85" s="4" t="s">
        <v>3</v>
      </c>
      <c r="E85" s="182">
        <v>6400</v>
      </c>
      <c r="F85" s="182">
        <v>6400</v>
      </c>
      <c r="G85" s="182">
        <v>6400</v>
      </c>
      <c r="H85" s="183">
        <v>0</v>
      </c>
      <c r="I85" s="183">
        <v>0</v>
      </c>
      <c r="J85" s="182">
        <v>0</v>
      </c>
      <c r="K85" s="183">
        <v>0</v>
      </c>
      <c r="L85" s="183">
        <v>0</v>
      </c>
      <c r="M85" s="183">
        <v>6400</v>
      </c>
      <c r="N85" s="5">
        <v>0</v>
      </c>
    </row>
    <row r="86" spans="1:14" ht="42" x14ac:dyDescent="0.3">
      <c r="A86" s="7" t="str">
        <f t="shared" si="1"/>
        <v>5</v>
      </c>
      <c r="B86" s="9">
        <f>IF(D86=$B$1,,(IF(C86=MAX($C$3:C86),,MAX($C$3:C86))))</f>
        <v>11316512000</v>
      </c>
      <c r="C86" s="3">
        <v>150</v>
      </c>
      <c r="D86" s="4" t="s">
        <v>4</v>
      </c>
      <c r="E86" s="182">
        <v>6400</v>
      </c>
      <c r="F86" s="182">
        <v>6400</v>
      </c>
      <c r="G86" s="182">
        <v>6400</v>
      </c>
      <c r="H86" s="183">
        <v>0</v>
      </c>
      <c r="I86" s="183">
        <v>0</v>
      </c>
      <c r="J86" s="182">
        <v>0</v>
      </c>
      <c r="K86" s="183">
        <v>0</v>
      </c>
      <c r="L86" s="183">
        <v>0</v>
      </c>
      <c r="M86" s="183">
        <v>6400</v>
      </c>
      <c r="N86" s="5">
        <v>0</v>
      </c>
    </row>
    <row r="87" spans="1:14" x14ac:dyDescent="0.3">
      <c r="A87" s="7" t="str">
        <f t="shared" si="1"/>
        <v>5</v>
      </c>
      <c r="B87" s="9">
        <f>IF(D87=$B$1,,(IF(C87=MAX($C$3:C87),,MAX($C$3:C87))))</f>
        <v>11316512000</v>
      </c>
      <c r="C87" s="3">
        <v>6000</v>
      </c>
      <c r="D87" s="4" t="s">
        <v>66</v>
      </c>
      <c r="E87" s="182">
        <v>0</v>
      </c>
      <c r="F87" s="182">
        <v>9000</v>
      </c>
      <c r="G87" s="182">
        <v>9000</v>
      </c>
      <c r="H87" s="183">
        <v>9000</v>
      </c>
      <c r="I87" s="183">
        <v>0</v>
      </c>
      <c r="J87" s="182">
        <v>9000</v>
      </c>
      <c r="K87" s="183">
        <v>0</v>
      </c>
      <c r="L87" s="183">
        <v>0</v>
      </c>
      <c r="M87" s="183">
        <v>0</v>
      </c>
      <c r="N87" s="5">
        <v>100</v>
      </c>
    </row>
    <row r="88" spans="1:14" ht="31.8" x14ac:dyDescent="0.3">
      <c r="A88" s="7" t="str">
        <f t="shared" si="1"/>
        <v>5</v>
      </c>
      <c r="B88" s="9">
        <f>IF(D88=$B$1,,(IF(C88=MAX($C$3:C88),,MAX($C$3:C88))))</f>
        <v>11316512000</v>
      </c>
      <c r="C88" s="3">
        <v>6020</v>
      </c>
      <c r="D88" s="4" t="s">
        <v>395</v>
      </c>
      <c r="E88" s="182">
        <v>0</v>
      </c>
      <c r="F88" s="182">
        <v>9000</v>
      </c>
      <c r="G88" s="182">
        <v>9000</v>
      </c>
      <c r="H88" s="183">
        <v>9000</v>
      </c>
      <c r="I88" s="183">
        <v>0</v>
      </c>
      <c r="J88" s="182">
        <v>9000</v>
      </c>
      <c r="K88" s="183">
        <v>0</v>
      </c>
      <c r="L88" s="183">
        <v>0</v>
      </c>
      <c r="M88" s="183">
        <v>0</v>
      </c>
      <c r="N88" s="5">
        <v>100</v>
      </c>
    </row>
    <row r="89" spans="1:14" x14ac:dyDescent="0.3">
      <c r="A89" s="7" t="str">
        <f t="shared" si="1"/>
        <v>5</v>
      </c>
      <c r="B89" s="9">
        <f>IF(D89=$B$1,,(IF(C89=MAX($C$3:C89),,MAX($C$3:C89))))</f>
        <v>11316512000</v>
      </c>
      <c r="C89" s="3">
        <v>7000</v>
      </c>
      <c r="D89" s="4" t="s">
        <v>55</v>
      </c>
      <c r="E89" s="182">
        <v>508930</v>
      </c>
      <c r="F89" s="182">
        <v>703080</v>
      </c>
      <c r="G89" s="182">
        <v>703080</v>
      </c>
      <c r="H89" s="183">
        <v>702690.09</v>
      </c>
      <c r="I89" s="183">
        <v>0</v>
      </c>
      <c r="J89" s="182">
        <v>702690.09</v>
      </c>
      <c r="K89" s="183">
        <v>0</v>
      </c>
      <c r="L89" s="183">
        <v>0</v>
      </c>
      <c r="M89" s="183">
        <v>389.91</v>
      </c>
      <c r="N89" s="5">
        <v>99.94</v>
      </c>
    </row>
    <row r="90" spans="1:14" x14ac:dyDescent="0.3">
      <c r="A90" s="7" t="str">
        <f t="shared" si="1"/>
        <v>5</v>
      </c>
      <c r="B90" s="9">
        <f>IF(D90=$B$1,,(IF(C90=MAX($C$3:C90),,MAX($C$3:C90))))</f>
        <v>11316512000</v>
      </c>
      <c r="C90" s="3">
        <v>7310</v>
      </c>
      <c r="D90" s="4" t="s">
        <v>107</v>
      </c>
      <c r="E90" s="182">
        <v>328930</v>
      </c>
      <c r="F90" s="182">
        <v>515080</v>
      </c>
      <c r="G90" s="182">
        <v>515080</v>
      </c>
      <c r="H90" s="183">
        <v>514690.09</v>
      </c>
      <c r="I90" s="183">
        <v>0</v>
      </c>
      <c r="J90" s="182">
        <v>514690.09</v>
      </c>
      <c r="K90" s="183">
        <v>0</v>
      </c>
      <c r="L90" s="183">
        <v>0</v>
      </c>
      <c r="M90" s="183">
        <v>389.91</v>
      </c>
      <c r="N90" s="5">
        <v>99.92</v>
      </c>
    </row>
    <row r="91" spans="1:14" ht="21.6" x14ac:dyDescent="0.3">
      <c r="A91" s="7" t="str">
        <f t="shared" si="1"/>
        <v>5</v>
      </c>
      <c r="B91" s="9">
        <f>IF(D91=$B$1,,(IF(C91=MAX($C$3:C91),,MAX($C$3:C91))))</f>
        <v>11316512000</v>
      </c>
      <c r="C91" s="3">
        <v>7350</v>
      </c>
      <c r="D91" s="4" t="s">
        <v>106</v>
      </c>
      <c r="E91" s="182">
        <v>180000</v>
      </c>
      <c r="F91" s="182">
        <v>188000</v>
      </c>
      <c r="G91" s="182">
        <v>188000</v>
      </c>
      <c r="H91" s="183">
        <v>188000</v>
      </c>
      <c r="I91" s="183">
        <v>0</v>
      </c>
      <c r="J91" s="182">
        <v>188000</v>
      </c>
      <c r="K91" s="183">
        <v>0</v>
      </c>
      <c r="L91" s="183">
        <v>0</v>
      </c>
      <c r="M91" s="183">
        <v>0</v>
      </c>
      <c r="N91" s="5">
        <v>100</v>
      </c>
    </row>
    <row r="92" spans="1:14" x14ac:dyDescent="0.3">
      <c r="A92" s="7" t="str">
        <f t="shared" si="1"/>
        <v>5</v>
      </c>
      <c r="B92" s="9">
        <f>IF(D92=$B$1,,(IF(C92=MAX($C$3:C92),,MAX($C$3:C92))))</f>
        <v>11316512000</v>
      </c>
      <c r="C92" s="3">
        <v>9000</v>
      </c>
      <c r="D92" s="4" t="s">
        <v>60</v>
      </c>
      <c r="E92" s="182">
        <v>400</v>
      </c>
      <c r="F92" s="182">
        <v>400</v>
      </c>
      <c r="G92" s="182">
        <v>400</v>
      </c>
      <c r="H92" s="183">
        <v>0</v>
      </c>
      <c r="I92" s="183">
        <v>0</v>
      </c>
      <c r="J92" s="182">
        <v>0</v>
      </c>
      <c r="K92" s="183">
        <v>0</v>
      </c>
      <c r="L92" s="183">
        <v>0</v>
      </c>
      <c r="M92" s="183">
        <v>400</v>
      </c>
      <c r="N92" s="5">
        <v>0</v>
      </c>
    </row>
    <row r="93" spans="1:14" ht="21.6" x14ac:dyDescent="0.3">
      <c r="A93" s="7" t="str">
        <f t="shared" si="1"/>
        <v>5</v>
      </c>
      <c r="B93" s="9">
        <f>IF(D93=$B$1,,(IF(C93=MAX($C$3:C93),,MAX($C$3:C93))))</f>
        <v>11316512000</v>
      </c>
      <c r="C93" s="3">
        <v>9740</v>
      </c>
      <c r="D93" s="4" t="s">
        <v>105</v>
      </c>
      <c r="E93" s="182">
        <v>400</v>
      </c>
      <c r="F93" s="182">
        <v>400</v>
      </c>
      <c r="G93" s="182">
        <v>400</v>
      </c>
      <c r="H93" s="183">
        <v>0</v>
      </c>
      <c r="I93" s="183">
        <v>0</v>
      </c>
      <c r="J93" s="182">
        <v>0</v>
      </c>
      <c r="K93" s="183">
        <v>0</v>
      </c>
      <c r="L93" s="183">
        <v>0</v>
      </c>
      <c r="M93" s="183">
        <v>400</v>
      </c>
      <c r="N93" s="5">
        <v>0</v>
      </c>
    </row>
    <row r="94" spans="1:14" x14ac:dyDescent="0.3">
      <c r="A94" s="7" t="str">
        <f t="shared" si="1"/>
        <v>5</v>
      </c>
      <c r="B94" s="9">
        <f>IF(D94=$B$1,,(IF(C94=MAX($C$3:C94),,MAX($C$3:C94))))</f>
        <v>0</v>
      </c>
      <c r="C94" s="3">
        <v>11316513000</v>
      </c>
      <c r="D94" s="4" t="s">
        <v>80</v>
      </c>
      <c r="E94" s="182">
        <v>100</v>
      </c>
      <c r="F94" s="182">
        <v>174539.59</v>
      </c>
      <c r="G94" s="182">
        <v>174539.59</v>
      </c>
      <c r="H94" s="183">
        <v>174439.29</v>
      </c>
      <c r="I94" s="183">
        <v>0</v>
      </c>
      <c r="J94" s="182">
        <v>174439.29</v>
      </c>
      <c r="K94" s="183">
        <v>0</v>
      </c>
      <c r="L94" s="183">
        <v>0</v>
      </c>
      <c r="M94" s="183">
        <v>100.3</v>
      </c>
      <c r="N94" s="5">
        <v>99.94</v>
      </c>
    </row>
    <row r="95" spans="1:14" x14ac:dyDescent="0.3">
      <c r="A95" s="7" t="str">
        <f t="shared" si="1"/>
        <v>5</v>
      </c>
      <c r="B95" s="9">
        <f>IF(D95=$B$1,,(IF(C95=MAX($C$3:C95),,MAX($C$3:C95))))</f>
        <v>11316513000</v>
      </c>
      <c r="C95" s="3">
        <v>9000</v>
      </c>
      <c r="D95" s="4" t="s">
        <v>60</v>
      </c>
      <c r="E95" s="182">
        <v>100</v>
      </c>
      <c r="F95" s="182">
        <v>174539.59</v>
      </c>
      <c r="G95" s="182">
        <v>174539.59</v>
      </c>
      <c r="H95" s="183">
        <v>174439.29</v>
      </c>
      <c r="I95" s="183">
        <v>0</v>
      </c>
      <c r="J95" s="182">
        <v>174439.29</v>
      </c>
      <c r="K95" s="183">
        <v>0</v>
      </c>
      <c r="L95" s="183">
        <v>0</v>
      </c>
      <c r="M95" s="183">
        <v>100.3</v>
      </c>
      <c r="N95" s="5">
        <v>99.94</v>
      </c>
    </row>
    <row r="96" spans="1:14" ht="21.6" x14ac:dyDescent="0.3">
      <c r="A96" s="7" t="str">
        <f t="shared" si="1"/>
        <v>5</v>
      </c>
      <c r="B96" s="9">
        <f>IF(D96=$B$1,,(IF(C96=MAX($C$3:C96),,MAX($C$3:C96))))</f>
        <v>11316513000</v>
      </c>
      <c r="C96" s="3">
        <v>9740</v>
      </c>
      <c r="D96" s="4" t="s">
        <v>105</v>
      </c>
      <c r="E96" s="182">
        <v>100</v>
      </c>
      <c r="F96" s="182">
        <v>201.59</v>
      </c>
      <c r="G96" s="182">
        <v>201.59</v>
      </c>
      <c r="H96" s="183">
        <v>101.59</v>
      </c>
      <c r="I96" s="183">
        <v>0</v>
      </c>
      <c r="J96" s="182">
        <v>101.59</v>
      </c>
      <c r="K96" s="183">
        <v>0</v>
      </c>
      <c r="L96" s="183">
        <v>0</v>
      </c>
      <c r="M96" s="183">
        <v>100</v>
      </c>
      <c r="N96" s="5">
        <v>50.39</v>
      </c>
    </row>
    <row r="97" spans="1:14" x14ac:dyDescent="0.3">
      <c r="A97" s="7" t="str">
        <f t="shared" si="1"/>
        <v>5</v>
      </c>
      <c r="B97" s="9">
        <f>IF(D97=$B$1,,(IF(C97=MAX($C$3:C97),,MAX($C$3:C97))))</f>
        <v>11316513000</v>
      </c>
      <c r="C97" s="3">
        <v>9770</v>
      </c>
      <c r="D97" s="4" t="s">
        <v>68</v>
      </c>
      <c r="E97" s="182">
        <v>0</v>
      </c>
      <c r="F97" s="182">
        <v>174338</v>
      </c>
      <c r="G97" s="182">
        <v>174338</v>
      </c>
      <c r="H97" s="183">
        <v>174337.7</v>
      </c>
      <c r="I97" s="183">
        <v>0</v>
      </c>
      <c r="J97" s="182">
        <v>174337.7</v>
      </c>
      <c r="K97" s="183">
        <v>0</v>
      </c>
      <c r="L97" s="183">
        <v>0</v>
      </c>
      <c r="M97" s="183">
        <v>0.3</v>
      </c>
      <c r="N97" s="5">
        <v>100</v>
      </c>
    </row>
    <row r="98" spans="1:14" x14ac:dyDescent="0.3">
      <c r="A98" s="7" t="str">
        <f t="shared" si="1"/>
        <v>5</v>
      </c>
      <c r="B98" s="9">
        <f>IF(D98=$B$1,,(IF(C98=MAX($C$3:C98),,MAX($C$3:C98))))</f>
        <v>0</v>
      </c>
      <c r="C98" s="3">
        <v>11316514000</v>
      </c>
      <c r="D98" s="4" t="s">
        <v>81</v>
      </c>
      <c r="E98" s="182">
        <v>20100</v>
      </c>
      <c r="F98" s="182">
        <v>137927.15</v>
      </c>
      <c r="G98" s="182">
        <v>137927.15</v>
      </c>
      <c r="H98" s="183">
        <v>62990.63</v>
      </c>
      <c r="I98" s="183">
        <v>0</v>
      </c>
      <c r="J98" s="182">
        <v>130631.76</v>
      </c>
      <c r="K98" s="183">
        <v>0</v>
      </c>
      <c r="L98" s="183">
        <v>0</v>
      </c>
      <c r="M98" s="183">
        <v>74936.52</v>
      </c>
      <c r="N98" s="5">
        <v>45.67</v>
      </c>
    </row>
    <row r="99" spans="1:14" x14ac:dyDescent="0.3">
      <c r="A99" s="7" t="str">
        <f t="shared" si="1"/>
        <v>5</v>
      </c>
      <c r="B99" s="9">
        <f>IF(D99=$B$1,,(IF(C99=MAX($C$3:C99),,MAX($C$3:C99))))</f>
        <v>11316514000</v>
      </c>
      <c r="C99" s="3">
        <v>1000</v>
      </c>
      <c r="D99" s="4" t="s">
        <v>6</v>
      </c>
      <c r="E99" s="182">
        <v>19300</v>
      </c>
      <c r="F99" s="182">
        <v>31191.5</v>
      </c>
      <c r="G99" s="182">
        <v>31191.5</v>
      </c>
      <c r="H99" s="183">
        <v>0</v>
      </c>
      <c r="I99" s="183">
        <v>0</v>
      </c>
      <c r="J99" s="182">
        <v>27163.13</v>
      </c>
      <c r="K99" s="183">
        <v>0</v>
      </c>
      <c r="L99" s="183">
        <v>0</v>
      </c>
      <c r="M99" s="183">
        <v>31191.5</v>
      </c>
      <c r="N99" s="5">
        <v>0</v>
      </c>
    </row>
    <row r="100" spans="1:14" x14ac:dyDescent="0.3">
      <c r="A100" s="7" t="str">
        <f t="shared" si="1"/>
        <v>5</v>
      </c>
      <c r="B100" s="9">
        <f>IF(D100=$B$1,,(IF(C100=MAX($C$3:C100),,MAX($C$3:C100))))</f>
        <v>11316514000</v>
      </c>
      <c r="C100" s="3">
        <v>1010</v>
      </c>
      <c r="D100" s="4" t="s">
        <v>64</v>
      </c>
      <c r="E100" s="182">
        <v>19300</v>
      </c>
      <c r="F100" s="182">
        <v>31191.5</v>
      </c>
      <c r="G100" s="182">
        <v>31191.5</v>
      </c>
      <c r="H100" s="183">
        <v>0</v>
      </c>
      <c r="I100" s="183">
        <v>0</v>
      </c>
      <c r="J100" s="182">
        <v>27163.13</v>
      </c>
      <c r="K100" s="183">
        <v>0</v>
      </c>
      <c r="L100" s="183">
        <v>0</v>
      </c>
      <c r="M100" s="183">
        <v>31191.5</v>
      </c>
      <c r="N100" s="5">
        <v>0</v>
      </c>
    </row>
    <row r="101" spans="1:14" x14ac:dyDescent="0.3">
      <c r="A101" s="7" t="str">
        <f t="shared" si="1"/>
        <v>5</v>
      </c>
      <c r="B101" s="9">
        <f>IF(D101=$B$1,,(IF(C101=MAX($C$3:C101),,MAX($C$3:C101))))</f>
        <v>11316514000</v>
      </c>
      <c r="C101" s="3">
        <v>4000</v>
      </c>
      <c r="D101" s="4" t="s">
        <v>46</v>
      </c>
      <c r="E101" s="182">
        <v>0</v>
      </c>
      <c r="F101" s="182">
        <v>40478</v>
      </c>
      <c r="G101" s="182">
        <v>40478</v>
      </c>
      <c r="H101" s="183">
        <v>0</v>
      </c>
      <c r="I101" s="183">
        <v>0</v>
      </c>
      <c r="J101" s="182">
        <v>40478</v>
      </c>
      <c r="K101" s="183">
        <v>0</v>
      </c>
      <c r="L101" s="183">
        <v>0</v>
      </c>
      <c r="M101" s="183">
        <v>40478</v>
      </c>
      <c r="N101" s="5">
        <v>0</v>
      </c>
    </row>
    <row r="102" spans="1:14" ht="21.6" x14ac:dyDescent="0.3">
      <c r="A102" s="7" t="str">
        <f t="shared" si="1"/>
        <v>5</v>
      </c>
      <c r="B102" s="9">
        <f>IF(D102=$B$1,,(IF(C102=MAX($C$3:C102),,MAX($C$3:C102))))</f>
        <v>11316514000</v>
      </c>
      <c r="C102" s="3">
        <v>4060</v>
      </c>
      <c r="D102" s="4" t="s">
        <v>48</v>
      </c>
      <c r="E102" s="182">
        <v>0</v>
      </c>
      <c r="F102" s="182">
        <v>40478</v>
      </c>
      <c r="G102" s="182">
        <v>40478</v>
      </c>
      <c r="H102" s="183">
        <v>0</v>
      </c>
      <c r="I102" s="183">
        <v>0</v>
      </c>
      <c r="J102" s="182">
        <v>40478</v>
      </c>
      <c r="K102" s="183">
        <v>0</v>
      </c>
      <c r="L102" s="183">
        <v>0</v>
      </c>
      <c r="M102" s="183">
        <v>40478</v>
      </c>
      <c r="N102" s="5">
        <v>0</v>
      </c>
    </row>
    <row r="103" spans="1:14" x14ac:dyDescent="0.3">
      <c r="A103" s="7" t="str">
        <f t="shared" si="1"/>
        <v>5</v>
      </c>
      <c r="B103" s="9">
        <f>IF(D103=$B$1,,(IF(C103=MAX($C$3:C103),,MAX($C$3:C103))))</f>
        <v>11316514000</v>
      </c>
      <c r="C103" s="3">
        <v>7000</v>
      </c>
      <c r="D103" s="4" t="s">
        <v>55</v>
      </c>
      <c r="E103" s="182">
        <v>0</v>
      </c>
      <c r="F103" s="182">
        <v>65000</v>
      </c>
      <c r="G103" s="182">
        <v>65000</v>
      </c>
      <c r="H103" s="183">
        <v>62532.98</v>
      </c>
      <c r="I103" s="183">
        <v>0</v>
      </c>
      <c r="J103" s="182">
        <v>62532.98</v>
      </c>
      <c r="K103" s="183">
        <v>0</v>
      </c>
      <c r="L103" s="183">
        <v>0</v>
      </c>
      <c r="M103" s="183">
        <v>2467.02</v>
      </c>
      <c r="N103" s="5">
        <v>96.2</v>
      </c>
    </row>
    <row r="104" spans="1:14" x14ac:dyDescent="0.3">
      <c r="A104" s="7" t="str">
        <f t="shared" si="1"/>
        <v>5</v>
      </c>
      <c r="B104" s="9">
        <f>IF(D104=$B$1,,(IF(C104=MAX($C$3:C104),,MAX($C$3:C104))))</f>
        <v>11316514000</v>
      </c>
      <c r="C104" s="3">
        <v>7310</v>
      </c>
      <c r="D104" s="4" t="s">
        <v>107</v>
      </c>
      <c r="E104" s="182">
        <v>0</v>
      </c>
      <c r="F104" s="182">
        <v>65000</v>
      </c>
      <c r="G104" s="182">
        <v>65000</v>
      </c>
      <c r="H104" s="183">
        <v>62532.98</v>
      </c>
      <c r="I104" s="183">
        <v>0</v>
      </c>
      <c r="J104" s="182">
        <v>62532.98</v>
      </c>
      <c r="K104" s="183">
        <v>0</v>
      </c>
      <c r="L104" s="183">
        <v>0</v>
      </c>
      <c r="M104" s="183">
        <v>2467.02</v>
      </c>
      <c r="N104" s="5">
        <v>96.2</v>
      </c>
    </row>
    <row r="105" spans="1:14" x14ac:dyDescent="0.3">
      <c r="A105" s="7" t="str">
        <f t="shared" si="1"/>
        <v>5</v>
      </c>
      <c r="B105" s="9">
        <f>IF(D105=$B$1,,(IF(C105=MAX($C$3:C105),,MAX($C$3:C105))))</f>
        <v>11316514000</v>
      </c>
      <c r="C105" s="3">
        <v>9000</v>
      </c>
      <c r="D105" s="4" t="s">
        <v>60</v>
      </c>
      <c r="E105" s="182">
        <v>800</v>
      </c>
      <c r="F105" s="182">
        <v>1257.6500000000001</v>
      </c>
      <c r="G105" s="182">
        <v>1257.6500000000001</v>
      </c>
      <c r="H105" s="183">
        <v>457.65</v>
      </c>
      <c r="I105" s="183">
        <v>0</v>
      </c>
      <c r="J105" s="182">
        <v>457.65</v>
      </c>
      <c r="K105" s="183">
        <v>0</v>
      </c>
      <c r="L105" s="183">
        <v>0</v>
      </c>
      <c r="M105" s="183">
        <v>800</v>
      </c>
      <c r="N105" s="5">
        <v>36.39</v>
      </c>
    </row>
    <row r="106" spans="1:14" ht="21.6" x14ac:dyDescent="0.3">
      <c r="A106" s="7" t="str">
        <f t="shared" si="1"/>
        <v>5</v>
      </c>
      <c r="B106" s="9">
        <f>IF(D106=$B$1,,(IF(C106=MAX($C$3:C106),,MAX($C$3:C106))))</f>
        <v>11316514000</v>
      </c>
      <c r="C106" s="3">
        <v>9740</v>
      </c>
      <c r="D106" s="4" t="s">
        <v>105</v>
      </c>
      <c r="E106" s="182">
        <v>800</v>
      </c>
      <c r="F106" s="182">
        <v>1257.6500000000001</v>
      </c>
      <c r="G106" s="182">
        <v>1257.6500000000001</v>
      </c>
      <c r="H106" s="183">
        <v>457.65</v>
      </c>
      <c r="I106" s="183">
        <v>0</v>
      </c>
      <c r="J106" s="182">
        <v>457.65</v>
      </c>
      <c r="K106" s="183">
        <v>0</v>
      </c>
      <c r="L106" s="183">
        <v>0</v>
      </c>
      <c r="M106" s="183">
        <v>800</v>
      </c>
      <c r="N106" s="5">
        <v>36.39</v>
      </c>
    </row>
    <row r="107" spans="1:14" x14ac:dyDescent="0.3">
      <c r="A107" s="7" t="str">
        <f t="shared" si="1"/>
        <v>5</v>
      </c>
      <c r="B107" s="9">
        <f>IF(D107=$B$1,,(IF(C107=MAX($C$3:C107),,MAX($C$3:C107))))</f>
        <v>0</v>
      </c>
      <c r="C107" s="3">
        <v>11316515000</v>
      </c>
      <c r="D107" s="4" t="s">
        <v>82</v>
      </c>
      <c r="E107" s="182">
        <v>100</v>
      </c>
      <c r="F107" s="182">
        <v>32043.87</v>
      </c>
      <c r="G107" s="182">
        <v>32043.87</v>
      </c>
      <c r="H107" s="183">
        <v>26323.87</v>
      </c>
      <c r="I107" s="183">
        <v>0</v>
      </c>
      <c r="J107" s="182">
        <v>26323.87</v>
      </c>
      <c r="K107" s="183">
        <v>0</v>
      </c>
      <c r="L107" s="183">
        <v>0</v>
      </c>
      <c r="M107" s="183">
        <v>5720</v>
      </c>
      <c r="N107" s="5">
        <v>82.15</v>
      </c>
    </row>
    <row r="108" spans="1:14" x14ac:dyDescent="0.3">
      <c r="A108" s="7" t="str">
        <f t="shared" si="1"/>
        <v>5</v>
      </c>
      <c r="B108" s="9">
        <f>IF(D108=$B$1,,(IF(C108=MAX($C$3:C108),,MAX($C$3:C108))))</f>
        <v>11316515000</v>
      </c>
      <c r="C108" s="3">
        <v>9000</v>
      </c>
      <c r="D108" s="4" t="s">
        <v>60</v>
      </c>
      <c r="E108" s="182">
        <v>100</v>
      </c>
      <c r="F108" s="182">
        <v>32043.87</v>
      </c>
      <c r="G108" s="182">
        <v>32043.87</v>
      </c>
      <c r="H108" s="183">
        <v>26323.87</v>
      </c>
      <c r="I108" s="183">
        <v>0</v>
      </c>
      <c r="J108" s="182">
        <v>26323.87</v>
      </c>
      <c r="K108" s="183">
        <v>0</v>
      </c>
      <c r="L108" s="183">
        <v>0</v>
      </c>
      <c r="M108" s="183">
        <v>5720</v>
      </c>
      <c r="N108" s="5">
        <v>82.15</v>
      </c>
    </row>
    <row r="109" spans="1:14" ht="21.6" x14ac:dyDescent="0.3">
      <c r="A109" s="7" t="str">
        <f t="shared" si="1"/>
        <v>5</v>
      </c>
      <c r="B109" s="9">
        <f>IF(D109=$B$1,,(IF(C109=MAX($C$3:C109),,MAX($C$3:C109))))</f>
        <v>11316515000</v>
      </c>
      <c r="C109" s="3">
        <v>9740</v>
      </c>
      <c r="D109" s="4" t="s">
        <v>105</v>
      </c>
      <c r="E109" s="182">
        <v>100</v>
      </c>
      <c r="F109" s="182">
        <v>243.87</v>
      </c>
      <c r="G109" s="182">
        <v>243.87</v>
      </c>
      <c r="H109" s="183">
        <v>143.87</v>
      </c>
      <c r="I109" s="183">
        <v>0</v>
      </c>
      <c r="J109" s="182">
        <v>143.87</v>
      </c>
      <c r="K109" s="183">
        <v>0</v>
      </c>
      <c r="L109" s="183">
        <v>0</v>
      </c>
      <c r="M109" s="183">
        <v>100</v>
      </c>
      <c r="N109" s="5">
        <v>58.99</v>
      </c>
    </row>
    <row r="110" spans="1:14" x14ac:dyDescent="0.3">
      <c r="A110" s="7" t="str">
        <f t="shared" si="1"/>
        <v>5</v>
      </c>
      <c r="B110" s="9">
        <f>IF(D110=$B$1,,(IF(C110=MAX($C$3:C110),,MAX($C$3:C110))))</f>
        <v>11316515000</v>
      </c>
      <c r="C110" s="3">
        <v>9770</v>
      </c>
      <c r="D110" s="4" t="s">
        <v>68</v>
      </c>
      <c r="E110" s="182">
        <v>0</v>
      </c>
      <c r="F110" s="182">
        <v>31800</v>
      </c>
      <c r="G110" s="182">
        <v>31800</v>
      </c>
      <c r="H110" s="183">
        <v>26180</v>
      </c>
      <c r="I110" s="183">
        <v>0</v>
      </c>
      <c r="J110" s="182">
        <v>26180</v>
      </c>
      <c r="K110" s="183">
        <v>0</v>
      </c>
      <c r="L110" s="183">
        <v>0</v>
      </c>
      <c r="M110" s="183">
        <v>5620</v>
      </c>
      <c r="N110" s="5">
        <v>82.33</v>
      </c>
    </row>
    <row r="111" spans="1:14" x14ac:dyDescent="0.3">
      <c r="A111" s="7" t="str">
        <f t="shared" si="1"/>
        <v>5</v>
      </c>
      <c r="B111" s="9">
        <f>IF(D111=$B$1,,(IF(C111=MAX($C$3:C111),,MAX($C$3:C111))))</f>
        <v>0</v>
      </c>
      <c r="C111" s="3">
        <v>11316516000</v>
      </c>
      <c r="D111" s="4" t="s">
        <v>83</v>
      </c>
      <c r="E111" s="182">
        <v>68660</v>
      </c>
      <c r="F111" s="182">
        <v>65780</v>
      </c>
      <c r="G111" s="182">
        <v>65780</v>
      </c>
      <c r="H111" s="183">
        <v>45505</v>
      </c>
      <c r="I111" s="183">
        <v>0</v>
      </c>
      <c r="J111" s="182">
        <v>60485</v>
      </c>
      <c r="K111" s="183">
        <v>0</v>
      </c>
      <c r="L111" s="183">
        <v>0</v>
      </c>
      <c r="M111" s="183">
        <v>20275</v>
      </c>
      <c r="N111" s="5">
        <v>69.180000000000007</v>
      </c>
    </row>
    <row r="112" spans="1:14" x14ac:dyDescent="0.3">
      <c r="A112" s="7" t="str">
        <f t="shared" si="1"/>
        <v>5</v>
      </c>
      <c r="B112" s="9">
        <f>IF(D112=$B$1,,(IF(C112=MAX($C$3:C112),,MAX($C$3:C112))))</f>
        <v>11316516000</v>
      </c>
      <c r="C112" s="3">
        <v>100</v>
      </c>
      <c r="D112" s="4" t="s">
        <v>3</v>
      </c>
      <c r="E112" s="182">
        <v>0</v>
      </c>
      <c r="F112" s="182">
        <v>33500</v>
      </c>
      <c r="G112" s="182">
        <v>33500</v>
      </c>
      <c r="H112" s="183">
        <v>31205</v>
      </c>
      <c r="I112" s="183">
        <v>0</v>
      </c>
      <c r="J112" s="182">
        <v>31205</v>
      </c>
      <c r="K112" s="183">
        <v>0</v>
      </c>
      <c r="L112" s="183">
        <v>0</v>
      </c>
      <c r="M112" s="183">
        <v>2295</v>
      </c>
      <c r="N112" s="5">
        <v>93.15</v>
      </c>
    </row>
    <row r="113" spans="1:14" ht="42" x14ac:dyDescent="0.3">
      <c r="A113" s="7" t="str">
        <f t="shared" si="1"/>
        <v>5</v>
      </c>
      <c r="B113" s="9">
        <f>IF(D113=$B$1,,(IF(C113=MAX($C$3:C113),,MAX($C$3:C113))))</f>
        <v>11316516000</v>
      </c>
      <c r="C113" s="3">
        <v>150</v>
      </c>
      <c r="D113" s="4" t="s">
        <v>4</v>
      </c>
      <c r="E113" s="182">
        <v>0</v>
      </c>
      <c r="F113" s="182">
        <v>33500</v>
      </c>
      <c r="G113" s="182">
        <v>33500</v>
      </c>
      <c r="H113" s="183">
        <v>31205</v>
      </c>
      <c r="I113" s="183">
        <v>0</v>
      </c>
      <c r="J113" s="182">
        <v>31205</v>
      </c>
      <c r="K113" s="183">
        <v>0</v>
      </c>
      <c r="L113" s="183">
        <v>0</v>
      </c>
      <c r="M113" s="183">
        <v>2295</v>
      </c>
      <c r="N113" s="5">
        <v>93.15</v>
      </c>
    </row>
    <row r="114" spans="1:14" x14ac:dyDescent="0.3">
      <c r="A114" s="7" t="str">
        <f t="shared" si="1"/>
        <v>5</v>
      </c>
      <c r="B114" s="9">
        <f>IF(D114=$B$1,,(IF(C114=MAX($C$3:C114),,MAX($C$3:C114))))</f>
        <v>11316516000</v>
      </c>
      <c r="C114" s="3">
        <v>1000</v>
      </c>
      <c r="D114" s="4" t="s">
        <v>6</v>
      </c>
      <c r="E114" s="182">
        <v>63260</v>
      </c>
      <c r="F114" s="182">
        <v>14980</v>
      </c>
      <c r="G114" s="182">
        <v>14980</v>
      </c>
      <c r="H114" s="183">
        <v>0</v>
      </c>
      <c r="I114" s="183">
        <v>0</v>
      </c>
      <c r="J114" s="182">
        <v>14980</v>
      </c>
      <c r="K114" s="183">
        <v>0</v>
      </c>
      <c r="L114" s="183">
        <v>0</v>
      </c>
      <c r="M114" s="183">
        <v>14980</v>
      </c>
      <c r="N114" s="5">
        <v>0</v>
      </c>
    </row>
    <row r="115" spans="1:14" x14ac:dyDescent="0.3">
      <c r="A115" s="7" t="str">
        <f t="shared" si="1"/>
        <v>5</v>
      </c>
      <c r="B115" s="9">
        <f>IF(D115=$B$1,,(IF(C115=MAX($C$3:C115),,MAX($C$3:C115))))</f>
        <v>11316516000</v>
      </c>
      <c r="C115" s="3">
        <v>1010</v>
      </c>
      <c r="D115" s="4" t="s">
        <v>64</v>
      </c>
      <c r="E115" s="182">
        <v>63260</v>
      </c>
      <c r="F115" s="182">
        <v>14980</v>
      </c>
      <c r="G115" s="182">
        <v>14980</v>
      </c>
      <c r="H115" s="183">
        <v>0</v>
      </c>
      <c r="I115" s="183">
        <v>0</v>
      </c>
      <c r="J115" s="182">
        <v>14980</v>
      </c>
      <c r="K115" s="183">
        <v>0</v>
      </c>
      <c r="L115" s="183">
        <v>0</v>
      </c>
      <c r="M115" s="183">
        <v>14980</v>
      </c>
      <c r="N115" s="5">
        <v>0</v>
      </c>
    </row>
    <row r="116" spans="1:14" x14ac:dyDescent="0.3">
      <c r="A116" s="7" t="str">
        <f t="shared" si="1"/>
        <v>5</v>
      </c>
      <c r="B116" s="9">
        <f>IF(D116=$B$1,,(IF(C116=MAX($C$3:C116),,MAX($C$3:C116))))</f>
        <v>11316516000</v>
      </c>
      <c r="C116" s="3">
        <v>4000</v>
      </c>
      <c r="D116" s="4" t="s">
        <v>46</v>
      </c>
      <c r="E116" s="182">
        <v>600</v>
      </c>
      <c r="F116" s="182">
        <v>600</v>
      </c>
      <c r="G116" s="182">
        <v>600</v>
      </c>
      <c r="H116" s="183">
        <v>0</v>
      </c>
      <c r="I116" s="183">
        <v>0</v>
      </c>
      <c r="J116" s="182">
        <v>0</v>
      </c>
      <c r="K116" s="183">
        <v>0</v>
      </c>
      <c r="L116" s="183">
        <v>0</v>
      </c>
      <c r="M116" s="183">
        <v>600</v>
      </c>
      <c r="N116" s="5">
        <v>0</v>
      </c>
    </row>
    <row r="117" spans="1:14" ht="21.6" x14ac:dyDescent="0.3">
      <c r="A117" s="7" t="str">
        <f t="shared" si="1"/>
        <v>5</v>
      </c>
      <c r="B117" s="9">
        <f>IF(D117=$B$1,,(IF(C117=MAX($C$3:C117),,MAX($C$3:C117))))</f>
        <v>11316516000</v>
      </c>
      <c r="C117" s="3">
        <v>4060</v>
      </c>
      <c r="D117" s="4" t="s">
        <v>48</v>
      </c>
      <c r="E117" s="182">
        <v>600</v>
      </c>
      <c r="F117" s="182">
        <v>600</v>
      </c>
      <c r="G117" s="182">
        <v>600</v>
      </c>
      <c r="H117" s="183">
        <v>0</v>
      </c>
      <c r="I117" s="183">
        <v>0</v>
      </c>
      <c r="J117" s="182">
        <v>0</v>
      </c>
      <c r="K117" s="183">
        <v>0</v>
      </c>
      <c r="L117" s="183">
        <v>0</v>
      </c>
      <c r="M117" s="183">
        <v>600</v>
      </c>
      <c r="N117" s="5">
        <v>0</v>
      </c>
    </row>
    <row r="118" spans="1:14" x14ac:dyDescent="0.3">
      <c r="A118" s="7" t="str">
        <f t="shared" si="1"/>
        <v>5</v>
      </c>
      <c r="B118" s="9">
        <f>IF(D118=$B$1,,(IF(C118=MAX($C$3:C118),,MAX($C$3:C118))))</f>
        <v>11316516000</v>
      </c>
      <c r="C118" s="3">
        <v>9000</v>
      </c>
      <c r="D118" s="4" t="s">
        <v>60</v>
      </c>
      <c r="E118" s="182">
        <v>4800</v>
      </c>
      <c r="F118" s="182">
        <v>16700</v>
      </c>
      <c r="G118" s="182">
        <v>16700</v>
      </c>
      <c r="H118" s="183">
        <v>14300</v>
      </c>
      <c r="I118" s="183">
        <v>0</v>
      </c>
      <c r="J118" s="182">
        <v>14300</v>
      </c>
      <c r="K118" s="183">
        <v>0</v>
      </c>
      <c r="L118" s="183">
        <v>0</v>
      </c>
      <c r="M118" s="183">
        <v>2400</v>
      </c>
      <c r="N118" s="5">
        <v>85.63</v>
      </c>
    </row>
    <row r="119" spans="1:14" ht="21.6" x14ac:dyDescent="0.3">
      <c r="A119" s="7" t="str">
        <f t="shared" si="1"/>
        <v>5</v>
      </c>
      <c r="B119" s="9">
        <f>IF(D119=$B$1,,(IF(C119=MAX($C$3:C119),,MAX($C$3:C119))))</f>
        <v>11316516000</v>
      </c>
      <c r="C119" s="3">
        <v>9740</v>
      </c>
      <c r="D119" s="4" t="s">
        <v>105</v>
      </c>
      <c r="E119" s="182">
        <v>4800</v>
      </c>
      <c r="F119" s="182">
        <v>4800</v>
      </c>
      <c r="G119" s="182">
        <v>4800</v>
      </c>
      <c r="H119" s="183">
        <v>2400</v>
      </c>
      <c r="I119" s="183">
        <v>0</v>
      </c>
      <c r="J119" s="182">
        <v>2400</v>
      </c>
      <c r="K119" s="183">
        <v>0</v>
      </c>
      <c r="L119" s="183">
        <v>0</v>
      </c>
      <c r="M119" s="183">
        <v>2400</v>
      </c>
      <c r="N119" s="5">
        <v>50</v>
      </c>
    </row>
    <row r="120" spans="1:14" x14ac:dyDescent="0.3">
      <c r="A120" s="7" t="str">
        <f t="shared" si="1"/>
        <v>5</v>
      </c>
      <c r="B120" s="9">
        <f>IF(D120=$B$1,,(IF(C120=MAX($C$3:C120),,MAX($C$3:C120))))</f>
        <v>11316516000</v>
      </c>
      <c r="C120" s="3">
        <v>9770</v>
      </c>
      <c r="D120" s="4" t="s">
        <v>68</v>
      </c>
      <c r="E120" s="182">
        <v>0</v>
      </c>
      <c r="F120" s="182">
        <v>11900</v>
      </c>
      <c r="G120" s="182">
        <v>11900</v>
      </c>
      <c r="H120" s="183">
        <v>11900</v>
      </c>
      <c r="I120" s="183">
        <v>0</v>
      </c>
      <c r="J120" s="182">
        <v>11900</v>
      </c>
      <c r="K120" s="183">
        <v>0</v>
      </c>
      <c r="L120" s="183">
        <v>0</v>
      </c>
      <c r="M120" s="183">
        <v>0</v>
      </c>
      <c r="N120" s="5">
        <v>100</v>
      </c>
    </row>
    <row r="121" spans="1:14" x14ac:dyDescent="0.3">
      <c r="A121" s="7" t="str">
        <f t="shared" si="1"/>
        <v>5</v>
      </c>
      <c r="B121" s="9">
        <f>IF(D121=$B$1,,(IF(C121=MAX($C$3:C121),,MAX($C$3:C121))))</f>
        <v>0</v>
      </c>
      <c r="C121" s="3">
        <v>11316520000</v>
      </c>
      <c r="D121" s="4" t="s">
        <v>84</v>
      </c>
      <c r="E121" s="182">
        <v>3800</v>
      </c>
      <c r="F121" s="182">
        <v>8111.95</v>
      </c>
      <c r="G121" s="182">
        <v>8111.95</v>
      </c>
      <c r="H121" s="183">
        <v>4352.6099999999997</v>
      </c>
      <c r="I121" s="183">
        <v>0</v>
      </c>
      <c r="J121" s="182">
        <v>4352.6099999999997</v>
      </c>
      <c r="K121" s="183">
        <v>0</v>
      </c>
      <c r="L121" s="183">
        <v>0</v>
      </c>
      <c r="M121" s="183">
        <v>3759.34</v>
      </c>
      <c r="N121" s="5">
        <v>53.66</v>
      </c>
    </row>
    <row r="122" spans="1:14" x14ac:dyDescent="0.3">
      <c r="A122" s="7" t="str">
        <f t="shared" si="1"/>
        <v>5</v>
      </c>
      <c r="B122" s="9">
        <f>IF(D122=$B$1,,(IF(C122=MAX($C$3:C122),,MAX($C$3:C122))))</f>
        <v>11316520000</v>
      </c>
      <c r="C122" s="3">
        <v>9000</v>
      </c>
      <c r="D122" s="4" t="s">
        <v>60</v>
      </c>
      <c r="E122" s="182">
        <v>3800</v>
      </c>
      <c r="F122" s="182">
        <v>8111.95</v>
      </c>
      <c r="G122" s="182">
        <v>8111.95</v>
      </c>
      <c r="H122" s="183">
        <v>4352.6099999999997</v>
      </c>
      <c r="I122" s="183">
        <v>0</v>
      </c>
      <c r="J122" s="182">
        <v>4352.6099999999997</v>
      </c>
      <c r="K122" s="183">
        <v>0</v>
      </c>
      <c r="L122" s="183">
        <v>0</v>
      </c>
      <c r="M122" s="183">
        <v>3759.34</v>
      </c>
      <c r="N122" s="5">
        <v>53.66</v>
      </c>
    </row>
    <row r="123" spans="1:14" ht="21.6" x14ac:dyDescent="0.3">
      <c r="A123" s="7" t="str">
        <f t="shared" si="1"/>
        <v>5</v>
      </c>
      <c r="B123" s="9">
        <f>IF(D123=$B$1,,(IF(C123=MAX($C$3:C123),,MAX($C$3:C123))))</f>
        <v>11316520000</v>
      </c>
      <c r="C123" s="3">
        <v>9740</v>
      </c>
      <c r="D123" s="4" t="s">
        <v>105</v>
      </c>
      <c r="E123" s="182">
        <v>3800</v>
      </c>
      <c r="F123" s="182">
        <v>4811.95</v>
      </c>
      <c r="G123" s="182">
        <v>4811.95</v>
      </c>
      <c r="H123" s="183">
        <v>4352.6099999999997</v>
      </c>
      <c r="I123" s="183">
        <v>0</v>
      </c>
      <c r="J123" s="182">
        <v>4352.6099999999997</v>
      </c>
      <c r="K123" s="183">
        <v>0</v>
      </c>
      <c r="L123" s="183">
        <v>0</v>
      </c>
      <c r="M123" s="183">
        <v>459.34</v>
      </c>
      <c r="N123" s="5">
        <v>90.45</v>
      </c>
    </row>
    <row r="124" spans="1:14" x14ac:dyDescent="0.3">
      <c r="A124" s="7" t="str">
        <f t="shared" si="1"/>
        <v>5</v>
      </c>
      <c r="B124" s="9">
        <f>IF(D124=$B$1,,(IF(C124=MAX($C$3:C124),,MAX($C$3:C124))))</f>
        <v>11316520000</v>
      </c>
      <c r="C124" s="3">
        <v>9770</v>
      </c>
      <c r="D124" s="4" t="s">
        <v>68</v>
      </c>
      <c r="E124" s="182">
        <v>0</v>
      </c>
      <c r="F124" s="182">
        <v>3300</v>
      </c>
      <c r="G124" s="182">
        <v>3300</v>
      </c>
      <c r="H124" s="183">
        <v>0</v>
      </c>
      <c r="I124" s="183">
        <v>0</v>
      </c>
      <c r="J124" s="182">
        <v>0</v>
      </c>
      <c r="K124" s="183">
        <v>0</v>
      </c>
      <c r="L124" s="183">
        <v>0</v>
      </c>
      <c r="M124" s="183">
        <v>3300</v>
      </c>
      <c r="N124" s="5">
        <v>0</v>
      </c>
    </row>
    <row r="125" spans="1:14" x14ac:dyDescent="0.3">
      <c r="A125" s="7" t="str">
        <f t="shared" si="1"/>
        <v>5</v>
      </c>
      <c r="B125" s="9">
        <f>IF(D125=$B$1,,(IF(C125=MAX($C$3:C125),,MAX($C$3:C125))))</f>
        <v>0</v>
      </c>
      <c r="C125" s="3">
        <v>11316521000</v>
      </c>
      <c r="D125" s="4" t="s">
        <v>85</v>
      </c>
      <c r="E125" s="182">
        <v>98460</v>
      </c>
      <c r="F125" s="182">
        <v>98386.49</v>
      </c>
      <c r="G125" s="182">
        <v>98386.49</v>
      </c>
      <c r="H125" s="183">
        <v>55276.49</v>
      </c>
      <c r="I125" s="183">
        <v>0</v>
      </c>
      <c r="J125" s="182">
        <v>59712.29</v>
      </c>
      <c r="K125" s="183">
        <v>0</v>
      </c>
      <c r="L125" s="183">
        <v>0</v>
      </c>
      <c r="M125" s="183">
        <v>43110</v>
      </c>
      <c r="N125" s="5">
        <v>56.18</v>
      </c>
    </row>
    <row r="126" spans="1:14" x14ac:dyDescent="0.3">
      <c r="A126" s="7" t="str">
        <f t="shared" si="1"/>
        <v>5</v>
      </c>
      <c r="B126" s="9">
        <f>IF(D126=$B$1,,(IF(C126=MAX($C$3:C126),,MAX($C$3:C126))))</f>
        <v>11316521000</v>
      </c>
      <c r="C126" s="3">
        <v>100</v>
      </c>
      <c r="D126" s="4" t="s">
        <v>3</v>
      </c>
      <c r="E126" s="182">
        <v>24400</v>
      </c>
      <c r="F126" s="182">
        <v>24400</v>
      </c>
      <c r="G126" s="182">
        <v>24400</v>
      </c>
      <c r="H126" s="183">
        <v>0</v>
      </c>
      <c r="I126" s="183">
        <v>0</v>
      </c>
      <c r="J126" s="182">
        <v>0</v>
      </c>
      <c r="K126" s="183">
        <v>0</v>
      </c>
      <c r="L126" s="183">
        <v>0</v>
      </c>
      <c r="M126" s="183">
        <v>24400</v>
      </c>
      <c r="N126" s="5">
        <v>0</v>
      </c>
    </row>
    <row r="127" spans="1:14" ht="42" x14ac:dyDescent="0.3">
      <c r="A127" s="7" t="str">
        <f t="shared" si="1"/>
        <v>5</v>
      </c>
      <c r="B127" s="9">
        <f>IF(D127=$B$1,,(IF(C127=MAX($C$3:C127),,MAX($C$3:C127))))</f>
        <v>11316521000</v>
      </c>
      <c r="C127" s="3">
        <v>150</v>
      </c>
      <c r="D127" s="4" t="s">
        <v>4</v>
      </c>
      <c r="E127" s="182">
        <v>24400</v>
      </c>
      <c r="F127" s="182">
        <v>24400</v>
      </c>
      <c r="G127" s="182">
        <v>24400</v>
      </c>
      <c r="H127" s="183">
        <v>0</v>
      </c>
      <c r="I127" s="183">
        <v>0</v>
      </c>
      <c r="J127" s="182">
        <v>0</v>
      </c>
      <c r="K127" s="183">
        <v>0</v>
      </c>
      <c r="L127" s="183">
        <v>0</v>
      </c>
      <c r="M127" s="183">
        <v>24400</v>
      </c>
      <c r="N127" s="5">
        <v>0</v>
      </c>
    </row>
    <row r="128" spans="1:14" x14ac:dyDescent="0.3">
      <c r="A128" s="7" t="str">
        <f t="shared" si="1"/>
        <v>5</v>
      </c>
      <c r="B128" s="9">
        <f>IF(D128=$B$1,,(IF(C128=MAX($C$3:C128),,MAX($C$3:C128))))</f>
        <v>11316521000</v>
      </c>
      <c r="C128" s="3">
        <v>1000</v>
      </c>
      <c r="D128" s="4" t="s">
        <v>6</v>
      </c>
      <c r="E128" s="182">
        <v>62060</v>
      </c>
      <c r="F128" s="182">
        <v>55210</v>
      </c>
      <c r="G128" s="182">
        <v>55210</v>
      </c>
      <c r="H128" s="183">
        <v>40000</v>
      </c>
      <c r="I128" s="183">
        <v>0</v>
      </c>
      <c r="J128" s="182">
        <v>44435.8</v>
      </c>
      <c r="K128" s="183">
        <v>0</v>
      </c>
      <c r="L128" s="183">
        <v>0</v>
      </c>
      <c r="M128" s="183">
        <v>15210</v>
      </c>
      <c r="N128" s="5">
        <v>72.45</v>
      </c>
    </row>
    <row r="129" spans="1:14" x14ac:dyDescent="0.3">
      <c r="A129" s="7" t="str">
        <f t="shared" si="1"/>
        <v>5</v>
      </c>
      <c r="B129" s="9">
        <f>IF(D129=$B$1,,(IF(C129=MAX($C$3:C129),,MAX($C$3:C129))))</f>
        <v>11316521000</v>
      </c>
      <c r="C129" s="3">
        <v>1010</v>
      </c>
      <c r="D129" s="4" t="s">
        <v>64</v>
      </c>
      <c r="E129" s="182">
        <v>62060</v>
      </c>
      <c r="F129" s="182">
        <v>55210</v>
      </c>
      <c r="G129" s="182">
        <v>55210</v>
      </c>
      <c r="H129" s="183">
        <v>40000</v>
      </c>
      <c r="I129" s="183">
        <v>0</v>
      </c>
      <c r="J129" s="182">
        <v>44435.8</v>
      </c>
      <c r="K129" s="183">
        <v>0</v>
      </c>
      <c r="L129" s="183">
        <v>0</v>
      </c>
      <c r="M129" s="183">
        <v>15210</v>
      </c>
      <c r="N129" s="5">
        <v>72.45</v>
      </c>
    </row>
    <row r="130" spans="1:14" x14ac:dyDescent="0.3">
      <c r="A130" s="7" t="str">
        <f t="shared" si="1"/>
        <v>5</v>
      </c>
      <c r="B130" s="9">
        <f>IF(D130=$B$1,,(IF(C130=MAX($C$3:C130),,MAX($C$3:C130))))</f>
        <v>11316521000</v>
      </c>
      <c r="C130" s="3">
        <v>6000</v>
      </c>
      <c r="D130" s="4" t="s">
        <v>66</v>
      </c>
      <c r="E130" s="182">
        <v>9000</v>
      </c>
      <c r="F130" s="182">
        <v>9000</v>
      </c>
      <c r="G130" s="182">
        <v>9000</v>
      </c>
      <c r="H130" s="183">
        <v>8500</v>
      </c>
      <c r="I130" s="183">
        <v>0</v>
      </c>
      <c r="J130" s="182">
        <v>8500</v>
      </c>
      <c r="K130" s="183">
        <v>0</v>
      </c>
      <c r="L130" s="183">
        <v>0</v>
      </c>
      <c r="M130" s="183">
        <v>500</v>
      </c>
      <c r="N130" s="5">
        <v>94.44</v>
      </c>
    </row>
    <row r="131" spans="1:14" ht="21.6" x14ac:dyDescent="0.3">
      <c r="A131" s="7" t="str">
        <f t="shared" si="1"/>
        <v>5</v>
      </c>
      <c r="B131" s="9">
        <f>IF(D131=$B$1,,(IF(C131=MAX($C$3:C131),,MAX($C$3:C131))))</f>
        <v>11316521000</v>
      </c>
      <c r="C131" s="3">
        <v>6013</v>
      </c>
      <c r="D131" s="4" t="s">
        <v>77</v>
      </c>
      <c r="E131" s="182">
        <v>9000</v>
      </c>
      <c r="F131" s="182">
        <v>9000</v>
      </c>
      <c r="G131" s="182">
        <v>9000</v>
      </c>
      <c r="H131" s="183">
        <v>8500</v>
      </c>
      <c r="I131" s="183">
        <v>0</v>
      </c>
      <c r="J131" s="182">
        <v>8500</v>
      </c>
      <c r="K131" s="183">
        <v>0</v>
      </c>
      <c r="L131" s="183">
        <v>0</v>
      </c>
      <c r="M131" s="183">
        <v>500</v>
      </c>
      <c r="N131" s="5">
        <v>94.44</v>
      </c>
    </row>
    <row r="132" spans="1:14" x14ac:dyDescent="0.3">
      <c r="A132" s="7" t="str">
        <f t="shared" si="1"/>
        <v>5</v>
      </c>
      <c r="B132" s="9">
        <f>IF(D132=$B$1,,(IF(C132=MAX($C$3:C132),,MAX($C$3:C132))))</f>
        <v>11316521000</v>
      </c>
      <c r="C132" s="3">
        <v>9000</v>
      </c>
      <c r="D132" s="4" t="s">
        <v>60</v>
      </c>
      <c r="E132" s="182">
        <v>3000</v>
      </c>
      <c r="F132" s="182">
        <v>9776.49</v>
      </c>
      <c r="G132" s="182">
        <v>9776.49</v>
      </c>
      <c r="H132" s="183">
        <v>6776.49</v>
      </c>
      <c r="I132" s="183">
        <v>0</v>
      </c>
      <c r="J132" s="182">
        <v>6776.49</v>
      </c>
      <c r="K132" s="183">
        <v>0</v>
      </c>
      <c r="L132" s="183">
        <v>0</v>
      </c>
      <c r="M132" s="183">
        <v>3000</v>
      </c>
      <c r="N132" s="5">
        <v>69.31</v>
      </c>
    </row>
    <row r="133" spans="1:14" ht="21.6" x14ac:dyDescent="0.3">
      <c r="A133" s="7" t="str">
        <f t="shared" ref="A133:A196" si="2">IF(B133=0,LEFT(RIGHT(C133,6),1),LEFT(RIGHT(B133,6),1))</f>
        <v>5</v>
      </c>
      <c r="B133" s="9">
        <f>IF(D133=$B$1,,(IF(C133=MAX($C$3:C133),,MAX($C$3:C133))))</f>
        <v>11316521000</v>
      </c>
      <c r="C133" s="3">
        <v>9740</v>
      </c>
      <c r="D133" s="4" t="s">
        <v>105</v>
      </c>
      <c r="E133" s="182">
        <v>3000</v>
      </c>
      <c r="F133" s="182">
        <v>9776.49</v>
      </c>
      <c r="G133" s="182">
        <v>9776.49</v>
      </c>
      <c r="H133" s="183">
        <v>6776.49</v>
      </c>
      <c r="I133" s="183">
        <v>0</v>
      </c>
      <c r="J133" s="182">
        <v>6776.49</v>
      </c>
      <c r="K133" s="183">
        <v>0</v>
      </c>
      <c r="L133" s="183">
        <v>0</v>
      </c>
      <c r="M133" s="183">
        <v>3000</v>
      </c>
      <c r="N133" s="5">
        <v>69.31</v>
      </c>
    </row>
    <row r="134" spans="1:14" x14ac:dyDescent="0.3">
      <c r="A134" s="7" t="str">
        <f t="shared" si="2"/>
        <v>5</v>
      </c>
      <c r="B134" s="9">
        <f>IF(D134=$B$1,,(IF(C134=MAX($C$3:C134),,MAX($C$3:C134))))</f>
        <v>0</v>
      </c>
      <c r="C134" s="3">
        <v>11316522000</v>
      </c>
      <c r="D134" s="4" t="s">
        <v>86</v>
      </c>
      <c r="E134" s="182">
        <v>106040</v>
      </c>
      <c r="F134" s="182">
        <v>245310</v>
      </c>
      <c r="G134" s="182">
        <v>245310</v>
      </c>
      <c r="H134" s="183">
        <v>170001.08</v>
      </c>
      <c r="I134" s="183">
        <v>0</v>
      </c>
      <c r="J134" s="182">
        <v>227516.21</v>
      </c>
      <c r="K134" s="183">
        <v>0</v>
      </c>
      <c r="L134" s="183">
        <v>0</v>
      </c>
      <c r="M134" s="183">
        <v>75308.92</v>
      </c>
      <c r="N134" s="5">
        <v>69.3</v>
      </c>
    </row>
    <row r="135" spans="1:14" x14ac:dyDescent="0.3">
      <c r="A135" s="7" t="str">
        <f t="shared" si="2"/>
        <v>5</v>
      </c>
      <c r="B135" s="9">
        <f>IF(D135=$B$1,,(IF(C135=MAX($C$3:C135),,MAX($C$3:C135))))</f>
        <v>11316522000</v>
      </c>
      <c r="C135" s="3">
        <v>1000</v>
      </c>
      <c r="D135" s="4" t="s">
        <v>6</v>
      </c>
      <c r="E135" s="182">
        <v>92540</v>
      </c>
      <c r="F135" s="182">
        <v>88523</v>
      </c>
      <c r="G135" s="182">
        <v>88523</v>
      </c>
      <c r="H135" s="183">
        <v>29334</v>
      </c>
      <c r="I135" s="183">
        <v>0</v>
      </c>
      <c r="J135" s="182">
        <v>80728.679999999993</v>
      </c>
      <c r="K135" s="183">
        <v>0</v>
      </c>
      <c r="L135" s="183">
        <v>0</v>
      </c>
      <c r="M135" s="183">
        <v>59189</v>
      </c>
      <c r="N135" s="5">
        <v>33.14</v>
      </c>
    </row>
    <row r="136" spans="1:14" x14ac:dyDescent="0.3">
      <c r="A136" s="7" t="str">
        <f t="shared" si="2"/>
        <v>5</v>
      </c>
      <c r="B136" s="9">
        <f>IF(D136=$B$1,,(IF(C136=MAX($C$3:C136),,MAX($C$3:C136))))</f>
        <v>11316522000</v>
      </c>
      <c r="C136" s="3">
        <v>1010</v>
      </c>
      <c r="D136" s="4" t="s">
        <v>64</v>
      </c>
      <c r="E136" s="182">
        <v>92540</v>
      </c>
      <c r="F136" s="182">
        <v>88523</v>
      </c>
      <c r="G136" s="182">
        <v>88523</v>
      </c>
      <c r="H136" s="183">
        <v>29334</v>
      </c>
      <c r="I136" s="183">
        <v>0</v>
      </c>
      <c r="J136" s="182">
        <v>80728.679999999993</v>
      </c>
      <c r="K136" s="183">
        <v>0</v>
      </c>
      <c r="L136" s="183">
        <v>0</v>
      </c>
      <c r="M136" s="183">
        <v>59189</v>
      </c>
      <c r="N136" s="5">
        <v>33.14</v>
      </c>
    </row>
    <row r="137" spans="1:14" x14ac:dyDescent="0.3">
      <c r="A137" s="7" t="str">
        <f t="shared" si="2"/>
        <v>5</v>
      </c>
      <c r="B137" s="9">
        <f>IF(D137=$B$1,,(IF(C137=MAX($C$3:C137),,MAX($C$3:C137))))</f>
        <v>11316522000</v>
      </c>
      <c r="C137" s="3">
        <v>3000</v>
      </c>
      <c r="D137" s="4" t="s">
        <v>17</v>
      </c>
      <c r="E137" s="182">
        <v>0</v>
      </c>
      <c r="F137" s="182">
        <v>3075.8</v>
      </c>
      <c r="G137" s="182">
        <v>3075.8</v>
      </c>
      <c r="H137" s="183">
        <v>0</v>
      </c>
      <c r="I137" s="183">
        <v>0</v>
      </c>
      <c r="J137" s="182">
        <v>3075.8</v>
      </c>
      <c r="K137" s="183">
        <v>0</v>
      </c>
      <c r="L137" s="183">
        <v>0</v>
      </c>
      <c r="M137" s="183">
        <v>3075.8</v>
      </c>
      <c r="N137" s="5">
        <v>0</v>
      </c>
    </row>
    <row r="138" spans="1:14" x14ac:dyDescent="0.3">
      <c r="A138" s="7" t="str">
        <f t="shared" si="2"/>
        <v>5</v>
      </c>
      <c r="B138" s="9">
        <f>IF(D138=$B$1,,(IF(C138=MAX($C$3:C138),,MAX($C$3:C138))))</f>
        <v>11316522000</v>
      </c>
      <c r="C138" s="3">
        <v>3210</v>
      </c>
      <c r="D138" s="4" t="s">
        <v>76</v>
      </c>
      <c r="E138" s="182">
        <v>0</v>
      </c>
      <c r="F138" s="182">
        <v>3075.8</v>
      </c>
      <c r="G138" s="182">
        <v>3075.8</v>
      </c>
      <c r="H138" s="183">
        <v>0</v>
      </c>
      <c r="I138" s="183">
        <v>0</v>
      </c>
      <c r="J138" s="182">
        <v>3075.8</v>
      </c>
      <c r="K138" s="183">
        <v>0</v>
      </c>
      <c r="L138" s="183">
        <v>0</v>
      </c>
      <c r="M138" s="183">
        <v>3075.8</v>
      </c>
      <c r="N138" s="5">
        <v>0</v>
      </c>
    </row>
    <row r="139" spans="1:14" x14ac:dyDescent="0.3">
      <c r="A139" s="7" t="str">
        <f t="shared" si="2"/>
        <v>5</v>
      </c>
      <c r="B139" s="9">
        <f>IF(D139=$B$1,,(IF(C139=MAX($C$3:C139),,MAX($C$3:C139))))</f>
        <v>11316522000</v>
      </c>
      <c r="C139" s="3">
        <v>4000</v>
      </c>
      <c r="D139" s="4" t="s">
        <v>46</v>
      </c>
      <c r="E139" s="182">
        <v>10000</v>
      </c>
      <c r="F139" s="182">
        <v>144062.65</v>
      </c>
      <c r="G139" s="182">
        <v>144062.65</v>
      </c>
      <c r="H139" s="183">
        <v>138614</v>
      </c>
      <c r="I139" s="183">
        <v>0</v>
      </c>
      <c r="J139" s="182">
        <v>141658.65</v>
      </c>
      <c r="K139" s="183">
        <v>0</v>
      </c>
      <c r="L139" s="183">
        <v>0</v>
      </c>
      <c r="M139" s="183">
        <v>5448.65</v>
      </c>
      <c r="N139" s="5">
        <v>96.22</v>
      </c>
    </row>
    <row r="140" spans="1:14" ht="21.6" x14ac:dyDescent="0.3">
      <c r="A140" s="7" t="str">
        <f t="shared" si="2"/>
        <v>5</v>
      </c>
      <c r="B140" s="9">
        <f>IF(D140=$B$1,,(IF(C140=MAX($C$3:C140),,MAX($C$3:C140))))</f>
        <v>11316522000</v>
      </c>
      <c r="C140" s="3">
        <v>4060</v>
      </c>
      <c r="D140" s="4" t="s">
        <v>48</v>
      </c>
      <c r="E140" s="182">
        <v>10000</v>
      </c>
      <c r="F140" s="182">
        <v>144062.65</v>
      </c>
      <c r="G140" s="182">
        <v>144062.65</v>
      </c>
      <c r="H140" s="183">
        <v>138614</v>
      </c>
      <c r="I140" s="183">
        <v>0</v>
      </c>
      <c r="J140" s="182">
        <v>141658.65</v>
      </c>
      <c r="K140" s="183">
        <v>0</v>
      </c>
      <c r="L140" s="183">
        <v>0</v>
      </c>
      <c r="M140" s="183">
        <v>5448.65</v>
      </c>
      <c r="N140" s="5">
        <v>96.22</v>
      </c>
    </row>
    <row r="141" spans="1:14" x14ac:dyDescent="0.3">
      <c r="A141" s="7" t="str">
        <f t="shared" si="2"/>
        <v>5</v>
      </c>
      <c r="B141" s="9">
        <f>IF(D141=$B$1,,(IF(C141=MAX($C$3:C141),,MAX($C$3:C141))))</f>
        <v>11316522000</v>
      </c>
      <c r="C141" s="3">
        <v>9000</v>
      </c>
      <c r="D141" s="4" t="s">
        <v>60</v>
      </c>
      <c r="E141" s="182">
        <v>3500</v>
      </c>
      <c r="F141" s="182">
        <v>9648.5499999999993</v>
      </c>
      <c r="G141" s="182">
        <v>9648.5499999999993</v>
      </c>
      <c r="H141" s="183">
        <v>2053.08</v>
      </c>
      <c r="I141" s="183">
        <v>0</v>
      </c>
      <c r="J141" s="182">
        <v>2053.08</v>
      </c>
      <c r="K141" s="183">
        <v>0</v>
      </c>
      <c r="L141" s="183">
        <v>0</v>
      </c>
      <c r="M141" s="183">
        <v>7595.47</v>
      </c>
      <c r="N141" s="5">
        <v>21.28</v>
      </c>
    </row>
    <row r="142" spans="1:14" ht="21.6" x14ac:dyDescent="0.3">
      <c r="A142" s="7" t="str">
        <f t="shared" si="2"/>
        <v>5</v>
      </c>
      <c r="B142" s="9">
        <f>IF(D142=$B$1,,(IF(C142=MAX($C$3:C142),,MAX($C$3:C142))))</f>
        <v>11316522000</v>
      </c>
      <c r="C142" s="3">
        <v>9740</v>
      </c>
      <c r="D142" s="4" t="s">
        <v>105</v>
      </c>
      <c r="E142" s="182">
        <v>3500</v>
      </c>
      <c r="F142" s="182">
        <v>9648.5499999999993</v>
      </c>
      <c r="G142" s="182">
        <v>9648.5499999999993</v>
      </c>
      <c r="H142" s="183">
        <v>2053.08</v>
      </c>
      <c r="I142" s="183">
        <v>0</v>
      </c>
      <c r="J142" s="182">
        <v>2053.08</v>
      </c>
      <c r="K142" s="183">
        <v>0</v>
      </c>
      <c r="L142" s="183">
        <v>0</v>
      </c>
      <c r="M142" s="183">
        <v>7595.47</v>
      </c>
      <c r="N142" s="5">
        <v>21.28</v>
      </c>
    </row>
    <row r="143" spans="1:14" x14ac:dyDescent="0.3">
      <c r="A143" s="7" t="str">
        <f t="shared" si="2"/>
        <v>5</v>
      </c>
      <c r="B143" s="9">
        <f>IF(D143=$B$1,,(IF(C143=MAX($C$3:C143),,MAX($C$3:C143))))</f>
        <v>0</v>
      </c>
      <c r="C143" s="3">
        <v>11316524000</v>
      </c>
      <c r="D143" s="4" t="s">
        <v>87</v>
      </c>
      <c r="E143" s="182">
        <v>21700</v>
      </c>
      <c r="F143" s="182">
        <v>41059.35</v>
      </c>
      <c r="G143" s="182">
        <v>41059.35</v>
      </c>
      <c r="H143" s="183">
        <v>12209.35</v>
      </c>
      <c r="I143" s="183">
        <v>0</v>
      </c>
      <c r="J143" s="182">
        <v>12299.35</v>
      </c>
      <c r="K143" s="183">
        <v>0</v>
      </c>
      <c r="L143" s="183">
        <v>0</v>
      </c>
      <c r="M143" s="183">
        <v>28850</v>
      </c>
      <c r="N143" s="5">
        <v>29.74</v>
      </c>
    </row>
    <row r="144" spans="1:14" x14ac:dyDescent="0.3">
      <c r="A144" s="7" t="str">
        <f t="shared" si="2"/>
        <v>5</v>
      </c>
      <c r="B144" s="9">
        <f>IF(D144=$B$1,,(IF(C144=MAX($C$3:C144),,MAX($C$3:C144))))</f>
        <v>11316524000</v>
      </c>
      <c r="C144" s="3">
        <v>100</v>
      </c>
      <c r="D144" s="4" t="s">
        <v>3</v>
      </c>
      <c r="E144" s="182">
        <v>0</v>
      </c>
      <c r="F144" s="182">
        <v>10000</v>
      </c>
      <c r="G144" s="182">
        <v>10000</v>
      </c>
      <c r="H144" s="183">
        <v>10000</v>
      </c>
      <c r="I144" s="183">
        <v>0</v>
      </c>
      <c r="J144" s="182">
        <v>10000</v>
      </c>
      <c r="K144" s="183">
        <v>0</v>
      </c>
      <c r="L144" s="183">
        <v>0</v>
      </c>
      <c r="M144" s="183">
        <v>0</v>
      </c>
      <c r="N144" s="5">
        <v>100</v>
      </c>
    </row>
    <row r="145" spans="1:14" ht="42" x14ac:dyDescent="0.3">
      <c r="A145" s="7" t="str">
        <f t="shared" si="2"/>
        <v>5</v>
      </c>
      <c r="B145" s="9">
        <f>IF(D145=$B$1,,(IF(C145=MAX($C$3:C145),,MAX($C$3:C145))))</f>
        <v>11316524000</v>
      </c>
      <c r="C145" s="3">
        <v>150</v>
      </c>
      <c r="D145" s="4" t="s">
        <v>4</v>
      </c>
      <c r="E145" s="182">
        <v>0</v>
      </c>
      <c r="F145" s="182">
        <v>10000</v>
      </c>
      <c r="G145" s="182">
        <v>10000</v>
      </c>
      <c r="H145" s="183">
        <v>10000</v>
      </c>
      <c r="I145" s="183">
        <v>0</v>
      </c>
      <c r="J145" s="182">
        <v>10000</v>
      </c>
      <c r="K145" s="183">
        <v>0</v>
      </c>
      <c r="L145" s="183">
        <v>0</v>
      </c>
      <c r="M145" s="183">
        <v>0</v>
      </c>
      <c r="N145" s="5">
        <v>100</v>
      </c>
    </row>
    <row r="146" spans="1:14" x14ac:dyDescent="0.3">
      <c r="A146" s="7" t="str">
        <f t="shared" si="2"/>
        <v>5</v>
      </c>
      <c r="B146" s="9">
        <f>IF(D146=$B$1,,(IF(C146=MAX($C$3:C146),,MAX($C$3:C146))))</f>
        <v>11316524000</v>
      </c>
      <c r="C146" s="3">
        <v>4000</v>
      </c>
      <c r="D146" s="4" t="s">
        <v>46</v>
      </c>
      <c r="E146" s="182">
        <v>1200</v>
      </c>
      <c r="F146" s="182">
        <v>350</v>
      </c>
      <c r="G146" s="182">
        <v>350</v>
      </c>
      <c r="H146" s="183">
        <v>0</v>
      </c>
      <c r="I146" s="183">
        <v>0</v>
      </c>
      <c r="J146" s="182">
        <v>90</v>
      </c>
      <c r="K146" s="183">
        <v>0</v>
      </c>
      <c r="L146" s="183">
        <v>0</v>
      </c>
      <c r="M146" s="183">
        <v>350</v>
      </c>
      <c r="N146" s="5">
        <v>0</v>
      </c>
    </row>
    <row r="147" spans="1:14" ht="21.6" x14ac:dyDescent="0.3">
      <c r="A147" s="7" t="str">
        <f t="shared" si="2"/>
        <v>5</v>
      </c>
      <c r="B147" s="9">
        <f>IF(D147=$B$1,,(IF(C147=MAX($C$3:C147),,MAX($C$3:C147))))</f>
        <v>11316524000</v>
      </c>
      <c r="C147" s="3">
        <v>4060</v>
      </c>
      <c r="D147" s="4" t="s">
        <v>48</v>
      </c>
      <c r="E147" s="182">
        <v>1200</v>
      </c>
      <c r="F147" s="182">
        <v>350</v>
      </c>
      <c r="G147" s="182">
        <v>350</v>
      </c>
      <c r="H147" s="183">
        <v>0</v>
      </c>
      <c r="I147" s="183">
        <v>0</v>
      </c>
      <c r="J147" s="182">
        <v>90</v>
      </c>
      <c r="K147" s="183">
        <v>0</v>
      </c>
      <c r="L147" s="183">
        <v>0</v>
      </c>
      <c r="M147" s="183">
        <v>350</v>
      </c>
      <c r="N147" s="5">
        <v>0</v>
      </c>
    </row>
    <row r="148" spans="1:14" x14ac:dyDescent="0.3">
      <c r="A148" s="7" t="str">
        <f t="shared" si="2"/>
        <v>5</v>
      </c>
      <c r="B148" s="9">
        <f>IF(D148=$B$1,,(IF(C148=MAX($C$3:C148),,MAX($C$3:C148))))</f>
        <v>11316524000</v>
      </c>
      <c r="C148" s="3">
        <v>6000</v>
      </c>
      <c r="D148" s="4" t="s">
        <v>66</v>
      </c>
      <c r="E148" s="182">
        <v>19000</v>
      </c>
      <c r="F148" s="182">
        <v>19000</v>
      </c>
      <c r="G148" s="182">
        <v>19000</v>
      </c>
      <c r="H148" s="183">
        <v>0</v>
      </c>
      <c r="I148" s="183">
        <v>0</v>
      </c>
      <c r="J148" s="182">
        <v>0</v>
      </c>
      <c r="K148" s="183">
        <v>0</v>
      </c>
      <c r="L148" s="183">
        <v>0</v>
      </c>
      <c r="M148" s="183">
        <v>19000</v>
      </c>
      <c r="N148" s="5">
        <v>0</v>
      </c>
    </row>
    <row r="149" spans="1:14" ht="31.8" x14ac:dyDescent="0.3">
      <c r="A149" s="7" t="str">
        <f t="shared" si="2"/>
        <v>5</v>
      </c>
      <c r="B149" s="9">
        <f>IF(D149=$B$1,,(IF(C149=MAX($C$3:C149),,MAX($C$3:C149))))</f>
        <v>11316524000</v>
      </c>
      <c r="C149" s="3">
        <v>6020</v>
      </c>
      <c r="D149" s="4" t="s">
        <v>395</v>
      </c>
      <c r="E149" s="182">
        <v>10000</v>
      </c>
      <c r="F149" s="182">
        <v>10000</v>
      </c>
      <c r="G149" s="182">
        <v>10000</v>
      </c>
      <c r="H149" s="183">
        <v>0</v>
      </c>
      <c r="I149" s="183">
        <v>0</v>
      </c>
      <c r="J149" s="182">
        <v>0</v>
      </c>
      <c r="K149" s="183">
        <v>0</v>
      </c>
      <c r="L149" s="183">
        <v>0</v>
      </c>
      <c r="M149" s="183">
        <v>10000</v>
      </c>
      <c r="N149" s="5">
        <v>0</v>
      </c>
    </row>
    <row r="150" spans="1:14" x14ac:dyDescent="0.3">
      <c r="A150" s="7" t="str">
        <f t="shared" si="2"/>
        <v>5</v>
      </c>
      <c r="B150" s="9">
        <f>IF(D150=$B$1,,(IF(C150=MAX($C$3:C150),,MAX($C$3:C150))))</f>
        <v>11316524000</v>
      </c>
      <c r="C150" s="3">
        <v>6030</v>
      </c>
      <c r="D150" s="4" t="s">
        <v>67</v>
      </c>
      <c r="E150" s="182">
        <v>9000</v>
      </c>
      <c r="F150" s="182">
        <v>9000</v>
      </c>
      <c r="G150" s="182">
        <v>9000</v>
      </c>
      <c r="H150" s="183">
        <v>0</v>
      </c>
      <c r="I150" s="183">
        <v>0</v>
      </c>
      <c r="J150" s="182">
        <v>0</v>
      </c>
      <c r="K150" s="183">
        <v>0</v>
      </c>
      <c r="L150" s="183">
        <v>0</v>
      </c>
      <c r="M150" s="183">
        <v>9000</v>
      </c>
      <c r="N150" s="5">
        <v>0</v>
      </c>
    </row>
    <row r="151" spans="1:14" x14ac:dyDescent="0.3">
      <c r="A151" s="7" t="str">
        <f t="shared" si="2"/>
        <v>5</v>
      </c>
      <c r="B151" s="9">
        <f>IF(D151=$B$1,,(IF(C151=MAX($C$3:C151),,MAX($C$3:C151))))</f>
        <v>11316524000</v>
      </c>
      <c r="C151" s="3">
        <v>9000</v>
      </c>
      <c r="D151" s="4" t="s">
        <v>60</v>
      </c>
      <c r="E151" s="182">
        <v>1500</v>
      </c>
      <c r="F151" s="182">
        <v>11709.35</v>
      </c>
      <c r="G151" s="182">
        <v>11709.35</v>
      </c>
      <c r="H151" s="183">
        <v>2209.35</v>
      </c>
      <c r="I151" s="183">
        <v>0</v>
      </c>
      <c r="J151" s="182">
        <v>2209.35</v>
      </c>
      <c r="K151" s="183">
        <v>0</v>
      </c>
      <c r="L151" s="183">
        <v>0</v>
      </c>
      <c r="M151" s="183">
        <v>9500</v>
      </c>
      <c r="N151" s="5">
        <v>18.87</v>
      </c>
    </row>
    <row r="152" spans="1:14" ht="21.6" x14ac:dyDescent="0.3">
      <c r="A152" s="7" t="str">
        <f t="shared" si="2"/>
        <v>5</v>
      </c>
      <c r="B152" s="9">
        <f>IF(D152=$B$1,,(IF(C152=MAX($C$3:C152),,MAX($C$3:C152))))</f>
        <v>11316524000</v>
      </c>
      <c r="C152" s="3">
        <v>9740</v>
      </c>
      <c r="D152" s="4" t="s">
        <v>105</v>
      </c>
      <c r="E152" s="182">
        <v>1500</v>
      </c>
      <c r="F152" s="182">
        <v>2709.35</v>
      </c>
      <c r="G152" s="182">
        <v>2709.35</v>
      </c>
      <c r="H152" s="183">
        <v>2209.35</v>
      </c>
      <c r="I152" s="183">
        <v>0</v>
      </c>
      <c r="J152" s="182">
        <v>2209.35</v>
      </c>
      <c r="K152" s="183">
        <v>0</v>
      </c>
      <c r="L152" s="183">
        <v>0</v>
      </c>
      <c r="M152" s="183">
        <v>500</v>
      </c>
      <c r="N152" s="5">
        <v>81.55</v>
      </c>
    </row>
    <row r="153" spans="1:14" x14ac:dyDescent="0.3">
      <c r="A153" s="7" t="str">
        <f t="shared" si="2"/>
        <v>5</v>
      </c>
      <c r="B153" s="9">
        <f>IF(D153=$B$1,,(IF(C153=MAX($C$3:C153),,MAX($C$3:C153))))</f>
        <v>11316524000</v>
      </c>
      <c r="C153" s="3">
        <v>9770</v>
      </c>
      <c r="D153" s="4" t="s">
        <v>68</v>
      </c>
      <c r="E153" s="182">
        <v>0</v>
      </c>
      <c r="F153" s="182">
        <v>9000</v>
      </c>
      <c r="G153" s="182">
        <v>9000</v>
      </c>
      <c r="H153" s="183">
        <v>0</v>
      </c>
      <c r="I153" s="183">
        <v>0</v>
      </c>
      <c r="J153" s="182">
        <v>0</v>
      </c>
      <c r="K153" s="183">
        <v>0</v>
      </c>
      <c r="L153" s="183">
        <v>0</v>
      </c>
      <c r="M153" s="183">
        <v>9000</v>
      </c>
      <c r="N153" s="5">
        <v>0</v>
      </c>
    </row>
    <row r="154" spans="1:14" x14ac:dyDescent="0.3">
      <c r="A154" s="7" t="str">
        <f t="shared" si="2"/>
        <v xml:space="preserve"> </v>
      </c>
      <c r="B154" s="9">
        <f>IF(D154=$B$1,,(IF(C154=MAX($C$3:C154),,MAX($C$3:C154))))</f>
        <v>0</v>
      </c>
      <c r="C154" s="3" t="s">
        <v>88</v>
      </c>
      <c r="D154" s="4" t="s">
        <v>89</v>
      </c>
      <c r="E154" s="182">
        <v>6036253</v>
      </c>
      <c r="F154" s="182">
        <v>16863105.800000001</v>
      </c>
      <c r="G154" s="182">
        <v>16863105.800000001</v>
      </c>
      <c r="H154" s="183">
        <v>13662383.189999999</v>
      </c>
      <c r="I154" s="183">
        <v>0</v>
      </c>
      <c r="J154" s="182">
        <v>15876349.82</v>
      </c>
      <c r="K154" s="183">
        <v>0</v>
      </c>
      <c r="L154" s="183">
        <v>0</v>
      </c>
      <c r="M154" s="183">
        <v>3200722.61</v>
      </c>
      <c r="N154" s="5">
        <v>81.02</v>
      </c>
    </row>
    <row r="155" spans="1:14" x14ac:dyDescent="0.3">
      <c r="A155" s="7" t="str">
        <f t="shared" si="2"/>
        <v>5</v>
      </c>
      <c r="B155" s="9">
        <f>IF(D155=$B$1,,(IF(C155=MAX($C$3:C155),,MAX($C$3:C155))))</f>
        <v>11316524000</v>
      </c>
      <c r="C155" s="3"/>
      <c r="D155" s="4"/>
      <c r="E155" s="182"/>
      <c r="F155" s="182"/>
      <c r="G155" s="182"/>
      <c r="H155" s="183"/>
      <c r="I155" s="183"/>
      <c r="J155" s="182"/>
      <c r="K155" s="183"/>
      <c r="L155" s="183"/>
      <c r="M155" s="183"/>
      <c r="N155" s="5"/>
    </row>
    <row r="156" spans="1:14" x14ac:dyDescent="0.3">
      <c r="A156" s="7" t="str">
        <f t="shared" si="2"/>
        <v>5</v>
      </c>
      <c r="B156" s="9">
        <f>IF(D156=$B$1,,(IF(C156=MAX($C$3:C156),,MAX($C$3:C156))))</f>
        <v>11316524000</v>
      </c>
      <c r="C156" s="3"/>
      <c r="D156" s="4"/>
      <c r="E156" s="182"/>
      <c r="F156" s="182"/>
      <c r="G156" s="182"/>
      <c r="H156" s="183"/>
      <c r="I156" s="183"/>
      <c r="J156" s="182"/>
      <c r="K156" s="183"/>
      <c r="L156" s="183"/>
      <c r="M156" s="183"/>
      <c r="N156" s="5"/>
    </row>
    <row r="157" spans="1:14" x14ac:dyDescent="0.3">
      <c r="A157" s="7" t="str">
        <f t="shared" si="2"/>
        <v>5</v>
      </c>
      <c r="B157" s="9">
        <f>IF(D157=$B$1,,(IF(C157=MAX($C$3:C157),,MAX($C$3:C157))))</f>
        <v>11316524000</v>
      </c>
      <c r="C157" s="3"/>
      <c r="D157" s="4"/>
      <c r="E157" s="182"/>
      <c r="F157" s="182"/>
      <c r="G157" s="182"/>
      <c r="H157" s="183"/>
      <c r="I157" s="183"/>
      <c r="J157" s="182"/>
      <c r="K157" s="183"/>
      <c r="L157" s="183"/>
      <c r="M157" s="183"/>
      <c r="N157" s="5"/>
    </row>
    <row r="158" spans="1:14" x14ac:dyDescent="0.3">
      <c r="A158" s="7" t="str">
        <f t="shared" si="2"/>
        <v>5</v>
      </c>
      <c r="B158" s="9">
        <f>IF(D158=$B$1,,(IF(C158=MAX($C$3:C158),,MAX($C$3:C158))))</f>
        <v>11316524000</v>
      </c>
      <c r="C158" s="3"/>
      <c r="D158" s="4"/>
      <c r="E158" s="182"/>
      <c r="F158" s="182"/>
      <c r="G158" s="182"/>
      <c r="H158" s="183"/>
      <c r="I158" s="183"/>
      <c r="J158" s="182"/>
      <c r="K158" s="183"/>
      <c r="L158" s="183"/>
      <c r="M158" s="183"/>
      <c r="N158" s="5"/>
    </row>
    <row r="159" spans="1:14" x14ac:dyDescent="0.3">
      <c r="A159" s="7" t="str">
        <f t="shared" si="2"/>
        <v>5</v>
      </c>
      <c r="B159" s="9">
        <f>IF(D159=$B$1,,(IF(C159=MAX($C$3:C159),,MAX($C$3:C159))))</f>
        <v>11316524000</v>
      </c>
      <c r="C159" s="3"/>
      <c r="D159" s="4"/>
      <c r="E159" s="182"/>
      <c r="F159" s="182"/>
      <c r="G159" s="182"/>
      <c r="H159" s="183"/>
      <c r="I159" s="183"/>
      <c r="J159" s="182"/>
      <c r="K159" s="183"/>
      <c r="L159" s="183"/>
      <c r="M159" s="183"/>
      <c r="N159" s="5"/>
    </row>
    <row r="160" spans="1:14" x14ac:dyDescent="0.3">
      <c r="A160" s="7" t="str">
        <f t="shared" si="2"/>
        <v>5</v>
      </c>
      <c r="B160" s="9">
        <f>IF(D160=$B$1,,(IF(C160=MAX($C$3:C160),,MAX($C$3:C160))))</f>
        <v>11316524000</v>
      </c>
      <c r="C160" s="3"/>
      <c r="D160" s="4"/>
      <c r="E160" s="182"/>
      <c r="F160" s="182"/>
      <c r="G160" s="182"/>
      <c r="H160" s="183"/>
      <c r="I160" s="183"/>
      <c r="J160" s="182"/>
      <c r="K160" s="183"/>
      <c r="L160" s="183"/>
      <c r="M160" s="183"/>
      <c r="N160" s="5"/>
    </row>
    <row r="161" spans="1:14" x14ac:dyDescent="0.3">
      <c r="A161" s="7" t="str">
        <f t="shared" si="2"/>
        <v>5</v>
      </c>
      <c r="B161" s="9">
        <f>IF(D161=$B$1,,(IF(C161=MAX($C$3:C161),,MAX($C$3:C161))))</f>
        <v>11316524000</v>
      </c>
      <c r="C161" s="3"/>
      <c r="D161" s="4"/>
      <c r="E161" s="182"/>
      <c r="F161" s="182"/>
      <c r="G161" s="182"/>
      <c r="H161" s="183"/>
      <c r="I161" s="183"/>
      <c r="J161" s="182"/>
      <c r="K161" s="183"/>
      <c r="L161" s="183"/>
      <c r="M161" s="183"/>
      <c r="N161" s="5"/>
    </row>
    <row r="162" spans="1:14" x14ac:dyDescent="0.3">
      <c r="A162" s="7" t="str">
        <f t="shared" si="2"/>
        <v>5</v>
      </c>
      <c r="B162" s="9">
        <f>IF(D162=$B$1,,(IF(C162=MAX($C$3:C162),,MAX($C$3:C162))))</f>
        <v>11316524000</v>
      </c>
      <c r="C162" s="3"/>
      <c r="D162" s="4"/>
      <c r="E162" s="182"/>
      <c r="F162" s="182"/>
      <c r="G162" s="182"/>
      <c r="H162" s="183"/>
      <c r="I162" s="183"/>
      <c r="J162" s="182"/>
      <c r="K162" s="183"/>
      <c r="L162" s="183"/>
      <c r="M162" s="183"/>
      <c r="N162" s="5"/>
    </row>
    <row r="163" spans="1:14" x14ac:dyDescent="0.3">
      <c r="A163" s="7" t="str">
        <f t="shared" si="2"/>
        <v>5</v>
      </c>
      <c r="B163" s="9">
        <f>IF(D163=$B$1,,(IF(C163=MAX($C$3:C163),,MAX($C$3:C163))))</f>
        <v>11316524000</v>
      </c>
      <c r="C163" s="3"/>
      <c r="D163" s="4"/>
      <c r="E163" s="182"/>
      <c r="F163" s="182"/>
      <c r="G163" s="182"/>
      <c r="H163" s="183"/>
      <c r="I163" s="183"/>
      <c r="J163" s="182"/>
      <c r="K163" s="183"/>
      <c r="L163" s="183"/>
      <c r="M163" s="183"/>
      <c r="N163" s="5"/>
    </row>
    <row r="164" spans="1:14" x14ac:dyDescent="0.3">
      <c r="A164" s="7" t="str">
        <f t="shared" si="2"/>
        <v>5</v>
      </c>
      <c r="B164" s="9">
        <f>IF(D164=$B$1,,(IF(C164=MAX($C$3:C164),,MAX($C$3:C164))))</f>
        <v>11316524000</v>
      </c>
      <c r="C164" s="3"/>
      <c r="D164" s="4"/>
      <c r="E164" s="182"/>
      <c r="F164" s="182"/>
      <c r="G164" s="182"/>
      <c r="H164" s="183"/>
      <c r="I164" s="183"/>
      <c r="J164" s="182"/>
      <c r="K164" s="183"/>
      <c r="L164" s="183"/>
      <c r="M164" s="183"/>
      <c r="N164" s="5"/>
    </row>
    <row r="165" spans="1:14" x14ac:dyDescent="0.3">
      <c r="A165" s="7" t="str">
        <f t="shared" si="2"/>
        <v>5</v>
      </c>
      <c r="B165" s="9">
        <f>IF(D165=$B$1,,(IF(C165=MAX($C$3:C165),,MAX($C$3:C165))))</f>
        <v>11316524000</v>
      </c>
      <c r="C165" s="3"/>
      <c r="D165" s="4"/>
      <c r="E165" s="182"/>
      <c r="F165" s="182"/>
      <c r="G165" s="182"/>
      <c r="H165" s="183"/>
      <c r="I165" s="183"/>
      <c r="J165" s="182"/>
      <c r="K165" s="183"/>
      <c r="L165" s="183"/>
      <c r="M165" s="183"/>
      <c r="N165" s="5"/>
    </row>
    <row r="166" spans="1:14" x14ac:dyDescent="0.3">
      <c r="A166" s="7" t="str">
        <f t="shared" si="2"/>
        <v>5</v>
      </c>
      <c r="B166" s="9">
        <f>IF(D166=$B$1,,(IF(C166=MAX($C$3:C166),,MAX($C$3:C166))))</f>
        <v>11316524000</v>
      </c>
      <c r="C166" s="3"/>
      <c r="D166" s="4"/>
      <c r="E166" s="182"/>
      <c r="F166" s="182"/>
      <c r="G166" s="182"/>
      <c r="H166" s="183"/>
      <c r="I166" s="183"/>
      <c r="J166" s="182"/>
      <c r="K166" s="183"/>
      <c r="L166" s="183"/>
      <c r="M166" s="183"/>
      <c r="N166" s="5"/>
    </row>
    <row r="167" spans="1:14" x14ac:dyDescent="0.3">
      <c r="A167" s="7" t="str">
        <f t="shared" si="2"/>
        <v>5</v>
      </c>
      <c r="B167" s="9">
        <f>IF(D167=$B$1,,(IF(C167=MAX($C$3:C167),,MAX($C$3:C167))))</f>
        <v>11316524000</v>
      </c>
      <c r="C167" s="3"/>
      <c r="D167" s="4"/>
      <c r="E167" s="182"/>
      <c r="F167" s="182"/>
      <c r="G167" s="182"/>
      <c r="H167" s="183"/>
      <c r="I167" s="183"/>
      <c r="J167" s="182"/>
      <c r="K167" s="183"/>
      <c r="L167" s="183"/>
      <c r="M167" s="183"/>
      <c r="N167" s="5"/>
    </row>
    <row r="168" spans="1:14" x14ac:dyDescent="0.3">
      <c r="A168" s="7" t="str">
        <f t="shared" si="2"/>
        <v>5</v>
      </c>
      <c r="B168" s="9">
        <f>IF(D168=$B$1,,(IF(C168=MAX($C$3:C168),,MAX($C$3:C168))))</f>
        <v>11316524000</v>
      </c>
      <c r="C168" s="3"/>
      <c r="D168" s="4"/>
      <c r="E168" s="182"/>
      <c r="F168" s="182"/>
      <c r="G168" s="182"/>
      <c r="H168" s="183"/>
      <c r="I168" s="183"/>
      <c r="J168" s="182"/>
      <c r="K168" s="183"/>
      <c r="L168" s="183"/>
      <c r="M168" s="183"/>
      <c r="N168" s="5"/>
    </row>
    <row r="169" spans="1:14" x14ac:dyDescent="0.3">
      <c r="A169" s="7" t="str">
        <f t="shared" si="2"/>
        <v>5</v>
      </c>
      <c r="B169" s="9">
        <f>IF(D169=$B$1,,(IF(C169=MAX($C$3:C169),,MAX($C$3:C169))))</f>
        <v>11316524000</v>
      </c>
      <c r="C169" s="3"/>
      <c r="D169" s="4"/>
      <c r="E169" s="182"/>
      <c r="F169" s="182"/>
      <c r="G169" s="182"/>
      <c r="H169" s="183"/>
      <c r="I169" s="183"/>
      <c r="J169" s="182"/>
      <c r="K169" s="183"/>
      <c r="L169" s="183"/>
      <c r="M169" s="183"/>
      <c r="N169" s="5"/>
    </row>
    <row r="170" spans="1:14" x14ac:dyDescent="0.3">
      <c r="A170" s="7" t="str">
        <f t="shared" si="2"/>
        <v>5</v>
      </c>
      <c r="B170" s="9">
        <f>IF(D170=$B$1,,(IF(C170=MAX($C$3:C170),,MAX($C$3:C170))))</f>
        <v>11316524000</v>
      </c>
      <c r="C170" s="3"/>
      <c r="D170" s="4"/>
      <c r="E170" s="182"/>
      <c r="F170" s="182"/>
      <c r="G170" s="182"/>
      <c r="H170" s="183"/>
      <c r="I170" s="183"/>
      <c r="J170" s="182"/>
      <c r="K170" s="183"/>
      <c r="L170" s="183"/>
      <c r="M170" s="183"/>
      <c r="N170" s="5"/>
    </row>
    <row r="171" spans="1:14" x14ac:dyDescent="0.3">
      <c r="A171" s="7" t="str">
        <f t="shared" si="2"/>
        <v>5</v>
      </c>
      <c r="B171" s="9">
        <f>IF(D171=$B$1,,(IF(C171=MAX($C$3:C171),,MAX($C$3:C171))))</f>
        <v>11316524000</v>
      </c>
      <c r="C171" s="3"/>
      <c r="D171" s="4"/>
      <c r="E171" s="182"/>
      <c r="F171" s="182"/>
      <c r="G171" s="182"/>
      <c r="H171" s="183"/>
      <c r="I171" s="183"/>
      <c r="J171" s="182"/>
      <c r="K171" s="183"/>
      <c r="L171" s="183"/>
      <c r="M171" s="183"/>
      <c r="N171" s="5"/>
    </row>
    <row r="172" spans="1:14" x14ac:dyDescent="0.3">
      <c r="A172" s="7" t="str">
        <f t="shared" si="2"/>
        <v>5</v>
      </c>
      <c r="B172" s="9">
        <f>IF(D172=$B$1,,(IF(C172=MAX($C$3:C172),,MAX($C$3:C172))))</f>
        <v>11316524000</v>
      </c>
      <c r="C172" s="3"/>
      <c r="D172" s="4"/>
      <c r="E172" s="182"/>
      <c r="F172" s="182"/>
      <c r="G172" s="182"/>
      <c r="H172" s="183"/>
      <c r="I172" s="183"/>
      <c r="J172" s="182"/>
      <c r="K172" s="183"/>
      <c r="L172" s="183"/>
      <c r="M172" s="183"/>
      <c r="N172" s="5"/>
    </row>
    <row r="173" spans="1:14" x14ac:dyDescent="0.3">
      <c r="A173" s="7" t="str">
        <f t="shared" si="2"/>
        <v>5</v>
      </c>
      <c r="B173" s="9">
        <f>IF(D173=$B$1,,(IF(C173=MAX($C$3:C173),,MAX($C$3:C173))))</f>
        <v>11316524000</v>
      </c>
      <c r="C173" s="3"/>
      <c r="D173" s="4"/>
      <c r="E173" s="182"/>
      <c r="F173" s="182"/>
      <c r="G173" s="182"/>
      <c r="H173" s="183"/>
      <c r="I173" s="183"/>
      <c r="J173" s="182"/>
      <c r="K173" s="183"/>
      <c r="L173" s="183"/>
      <c r="M173" s="183"/>
      <c r="N173" s="5"/>
    </row>
    <row r="174" spans="1:14" x14ac:dyDescent="0.3">
      <c r="A174" s="7" t="str">
        <f t="shared" si="2"/>
        <v>5</v>
      </c>
      <c r="B174" s="9">
        <f>IF(D174=$B$1,,(IF(C174=MAX($C$3:C174),,MAX($C$3:C174))))</f>
        <v>11316524000</v>
      </c>
      <c r="C174" s="3"/>
      <c r="D174" s="4"/>
      <c r="E174" s="182"/>
      <c r="F174" s="182"/>
      <c r="G174" s="182"/>
      <c r="H174" s="183"/>
      <c r="I174" s="183"/>
      <c r="J174" s="182"/>
      <c r="K174" s="183"/>
      <c r="L174" s="183"/>
      <c r="M174" s="183"/>
      <c r="N174" s="5"/>
    </row>
    <row r="175" spans="1:14" x14ac:dyDescent="0.3">
      <c r="A175" s="7" t="str">
        <f t="shared" si="2"/>
        <v>5</v>
      </c>
      <c r="B175" s="9">
        <f>IF(D175=$B$1,,(IF(C175=MAX($C$3:C175),,MAX($C$3:C175))))</f>
        <v>11316524000</v>
      </c>
      <c r="C175" s="3"/>
      <c r="D175" s="4"/>
      <c r="E175" s="182"/>
      <c r="F175" s="182"/>
      <c r="G175" s="182"/>
      <c r="H175" s="183"/>
      <c r="I175" s="183"/>
      <c r="J175" s="182"/>
      <c r="K175" s="183"/>
      <c r="L175" s="183"/>
      <c r="M175" s="183"/>
      <c r="N175" s="5"/>
    </row>
    <row r="176" spans="1:14" x14ac:dyDescent="0.3">
      <c r="A176" s="7" t="str">
        <f t="shared" si="2"/>
        <v>5</v>
      </c>
      <c r="B176" s="9">
        <f>IF(D176=$B$1,,(IF(C176=MAX($C$3:C176),,MAX($C$3:C176))))</f>
        <v>11316524000</v>
      </c>
      <c r="C176" s="3"/>
      <c r="D176" s="4"/>
      <c r="E176" s="182"/>
      <c r="F176" s="182"/>
      <c r="G176" s="182"/>
      <c r="H176" s="183"/>
      <c r="I176" s="183"/>
      <c r="J176" s="182"/>
      <c r="K176" s="183"/>
      <c r="L176" s="183"/>
      <c r="M176" s="183"/>
      <c r="N176" s="5"/>
    </row>
    <row r="177" spans="1:14" x14ac:dyDescent="0.3">
      <c r="A177" s="7" t="str">
        <f t="shared" si="2"/>
        <v>5</v>
      </c>
      <c r="B177" s="9">
        <f>IF(D177=$B$1,,(IF(C177=MAX($C$3:C177),,MAX($C$3:C177))))</f>
        <v>11316524000</v>
      </c>
      <c r="C177" s="3"/>
      <c r="D177" s="4"/>
      <c r="E177" s="182"/>
      <c r="F177" s="182"/>
      <c r="G177" s="182"/>
      <c r="H177" s="183"/>
      <c r="I177" s="183"/>
      <c r="J177" s="182"/>
      <c r="K177" s="183"/>
      <c r="L177" s="183"/>
      <c r="M177" s="183"/>
      <c r="N177" s="5"/>
    </row>
    <row r="178" spans="1:14" x14ac:dyDescent="0.3">
      <c r="A178" s="7" t="str">
        <f t="shared" si="2"/>
        <v>5</v>
      </c>
      <c r="B178" s="9">
        <f>IF(D178=$B$1,,(IF(C178=MAX($C$3:C178),,MAX($C$3:C178))))</f>
        <v>11316524000</v>
      </c>
      <c r="C178" s="3"/>
      <c r="D178" s="4"/>
      <c r="E178" s="182"/>
      <c r="F178" s="182"/>
      <c r="G178" s="182"/>
      <c r="H178" s="183"/>
      <c r="I178" s="183"/>
      <c r="J178" s="182"/>
      <c r="K178" s="183"/>
      <c r="L178" s="183"/>
      <c r="M178" s="183"/>
      <c r="N178" s="5"/>
    </row>
    <row r="179" spans="1:14" x14ac:dyDescent="0.3">
      <c r="A179" s="7" t="str">
        <f t="shared" si="2"/>
        <v>5</v>
      </c>
      <c r="B179" s="9">
        <f>IF(D179=$B$1,,(IF(C179=MAX($C$3:C179),,MAX($C$3:C179))))</f>
        <v>11316524000</v>
      </c>
      <c r="C179" s="3"/>
      <c r="D179" s="4"/>
      <c r="E179" s="182"/>
      <c r="F179" s="182"/>
      <c r="G179" s="182"/>
      <c r="H179" s="183"/>
      <c r="I179" s="183"/>
      <c r="J179" s="182"/>
      <c r="K179" s="183"/>
      <c r="L179" s="183"/>
      <c r="M179" s="183"/>
      <c r="N179" s="5"/>
    </row>
    <row r="180" spans="1:14" x14ac:dyDescent="0.3">
      <c r="A180" s="7" t="str">
        <f t="shared" si="2"/>
        <v>5</v>
      </c>
      <c r="B180" s="9">
        <f>IF(D180=$B$1,,(IF(C180=MAX($C$3:C180),,MAX($C$3:C180))))</f>
        <v>11316524000</v>
      </c>
      <c r="C180" s="3"/>
      <c r="D180" s="4"/>
      <c r="E180" s="182"/>
      <c r="F180" s="182"/>
      <c r="G180" s="182"/>
      <c r="H180" s="183"/>
      <c r="I180" s="183"/>
      <c r="J180" s="182"/>
      <c r="K180" s="183"/>
      <c r="L180" s="183"/>
      <c r="M180" s="183"/>
      <c r="N180" s="5"/>
    </row>
    <row r="181" spans="1:14" x14ac:dyDescent="0.3">
      <c r="A181" s="7" t="str">
        <f t="shared" si="2"/>
        <v>5</v>
      </c>
      <c r="B181" s="9">
        <f>IF(D181=$B$1,,(IF(C181=MAX($C$3:C181),,MAX($C$3:C181))))</f>
        <v>11316524000</v>
      </c>
      <c r="C181" s="3"/>
      <c r="D181" s="4"/>
      <c r="E181" s="182"/>
      <c r="F181" s="182"/>
      <c r="G181" s="182"/>
      <c r="H181" s="183"/>
      <c r="I181" s="183"/>
      <c r="J181" s="182"/>
      <c r="K181" s="183"/>
      <c r="L181" s="183"/>
      <c r="M181" s="183"/>
      <c r="N181" s="5"/>
    </row>
    <row r="182" spans="1:14" x14ac:dyDescent="0.3">
      <c r="A182" s="7" t="str">
        <f t="shared" si="2"/>
        <v>5</v>
      </c>
      <c r="B182" s="9">
        <f>IF(D182=$B$1,,(IF(C182=MAX($C$3:C182),,MAX($C$3:C182))))</f>
        <v>11316524000</v>
      </c>
      <c r="C182" s="3"/>
      <c r="D182" s="4"/>
      <c r="E182" s="182"/>
      <c r="F182" s="182"/>
      <c r="G182" s="182"/>
      <c r="H182" s="183"/>
      <c r="I182" s="183"/>
      <c r="J182" s="182"/>
      <c r="K182" s="183"/>
      <c r="L182" s="183"/>
      <c r="M182" s="183"/>
      <c r="N182" s="5"/>
    </row>
    <row r="183" spans="1:14" x14ac:dyDescent="0.3">
      <c r="A183" s="7" t="str">
        <f t="shared" si="2"/>
        <v>5</v>
      </c>
      <c r="B183" s="9">
        <f>IF(D183=$B$1,,(IF(C183=MAX($C$3:C183),,MAX($C$3:C183))))</f>
        <v>11316524000</v>
      </c>
      <c r="C183" s="3"/>
      <c r="D183" s="4"/>
      <c r="E183" s="182"/>
      <c r="F183" s="182"/>
      <c r="G183" s="182"/>
      <c r="H183" s="183"/>
      <c r="I183" s="183"/>
      <c r="J183" s="182"/>
      <c r="K183" s="183"/>
      <c r="L183" s="183"/>
      <c r="M183" s="183"/>
      <c r="N183" s="5"/>
    </row>
    <row r="184" spans="1:14" x14ac:dyDescent="0.3">
      <c r="A184" s="7" t="str">
        <f t="shared" si="2"/>
        <v>5</v>
      </c>
      <c r="B184" s="9">
        <f>IF(D184=$B$1,,(IF(C184=MAX($C$3:C184),,MAX($C$3:C184))))</f>
        <v>11316524000</v>
      </c>
      <c r="C184" s="3"/>
      <c r="D184" s="4"/>
      <c r="E184" s="182"/>
      <c r="F184" s="182"/>
      <c r="G184" s="182"/>
      <c r="H184" s="183"/>
      <c r="I184" s="183"/>
      <c r="J184" s="182"/>
      <c r="K184" s="183"/>
      <c r="L184" s="183"/>
      <c r="M184" s="183"/>
      <c r="N184" s="5"/>
    </row>
    <row r="185" spans="1:14" x14ac:dyDescent="0.3">
      <c r="A185" s="7" t="str">
        <f t="shared" si="2"/>
        <v>5</v>
      </c>
      <c r="B185" s="9">
        <f>IF(D185=$B$1,,(IF(C185=MAX($C$3:C185),,MAX($C$3:C185))))</f>
        <v>11316524000</v>
      </c>
      <c r="C185" s="3"/>
      <c r="D185" s="4"/>
      <c r="E185" s="182"/>
      <c r="F185" s="182"/>
      <c r="G185" s="182"/>
      <c r="H185" s="183"/>
      <c r="I185" s="183"/>
      <c r="J185" s="182"/>
      <c r="K185" s="183"/>
      <c r="L185" s="183"/>
      <c r="M185" s="183"/>
      <c r="N185" s="5"/>
    </row>
    <row r="186" spans="1:14" x14ac:dyDescent="0.3">
      <c r="A186" s="7" t="str">
        <f t="shared" si="2"/>
        <v>5</v>
      </c>
      <c r="B186" s="9">
        <f>IF(D186=$B$1,,(IF(C186=MAX($C$3:C186),,MAX($C$3:C186))))</f>
        <v>11316524000</v>
      </c>
      <c r="C186" s="3"/>
      <c r="D186" s="4"/>
      <c r="E186" s="182"/>
      <c r="F186" s="182"/>
      <c r="G186" s="182"/>
      <c r="H186" s="183"/>
      <c r="I186" s="183"/>
      <c r="J186" s="182"/>
      <c r="K186" s="183"/>
      <c r="L186" s="183"/>
      <c r="M186" s="183"/>
      <c r="N186" s="5"/>
    </row>
    <row r="187" spans="1:14" x14ac:dyDescent="0.3">
      <c r="A187" s="7" t="str">
        <f t="shared" si="2"/>
        <v>5</v>
      </c>
      <c r="B187" s="9">
        <f>IF(D187=$B$1,,(IF(C187=MAX($C$3:C187),,MAX($C$3:C187))))</f>
        <v>11316524000</v>
      </c>
      <c r="C187" s="3"/>
      <c r="D187" s="4"/>
      <c r="E187" s="182"/>
      <c r="F187" s="182"/>
      <c r="G187" s="182"/>
      <c r="H187" s="183"/>
      <c r="I187" s="183"/>
      <c r="J187" s="182"/>
      <c r="K187" s="183"/>
      <c r="L187" s="183"/>
      <c r="M187" s="183"/>
      <c r="N187" s="5"/>
    </row>
    <row r="188" spans="1:14" x14ac:dyDescent="0.3">
      <c r="A188" s="7" t="str">
        <f t="shared" si="2"/>
        <v>5</v>
      </c>
      <c r="B188" s="9">
        <f>IF(D188=$B$1,,(IF(C188=MAX($C$3:C188),,MAX($C$3:C188))))</f>
        <v>11316524000</v>
      </c>
      <c r="C188" s="3"/>
      <c r="D188" s="4"/>
      <c r="E188" s="182"/>
      <c r="F188" s="182"/>
      <c r="G188" s="182"/>
      <c r="H188" s="183"/>
      <c r="I188" s="183"/>
      <c r="J188" s="182"/>
      <c r="K188" s="183"/>
      <c r="L188" s="183"/>
      <c r="M188" s="183"/>
      <c r="N188" s="5"/>
    </row>
    <row r="189" spans="1:14" x14ac:dyDescent="0.3">
      <c r="A189" s="7" t="str">
        <f t="shared" si="2"/>
        <v>5</v>
      </c>
      <c r="B189" s="9">
        <f>IF(D189=$B$1,,(IF(C189=MAX($C$3:C189),,MAX($C$3:C189))))</f>
        <v>11316524000</v>
      </c>
      <c r="C189" s="3"/>
      <c r="D189" s="4"/>
      <c r="E189" s="182"/>
      <c r="F189" s="182"/>
      <c r="G189" s="182"/>
      <c r="H189" s="183"/>
      <c r="I189" s="183"/>
      <c r="J189" s="182"/>
      <c r="K189" s="183"/>
      <c r="L189" s="183"/>
      <c r="M189" s="183"/>
      <c r="N189" s="5"/>
    </row>
    <row r="190" spans="1:14" x14ac:dyDescent="0.3">
      <c r="A190" s="7" t="str">
        <f t="shared" si="2"/>
        <v>5</v>
      </c>
      <c r="B190" s="9">
        <f>IF(D190=$B$1,,(IF(C190=MAX($C$3:C190),,MAX($C$3:C190))))</f>
        <v>11316524000</v>
      </c>
      <c r="C190" s="3"/>
      <c r="D190" s="4"/>
      <c r="E190" s="182"/>
      <c r="F190" s="182"/>
      <c r="G190" s="182"/>
      <c r="H190" s="183"/>
      <c r="I190" s="183"/>
      <c r="J190" s="182"/>
      <c r="K190" s="183"/>
      <c r="L190" s="183"/>
      <c r="M190" s="183"/>
      <c r="N190" s="5"/>
    </row>
    <row r="191" spans="1:14" x14ac:dyDescent="0.3">
      <c r="A191" s="7" t="str">
        <f t="shared" si="2"/>
        <v>5</v>
      </c>
      <c r="B191" s="9">
        <f>IF(D191=$B$1,,(IF(C191=MAX($C$3:C191),,MAX($C$3:C191))))</f>
        <v>11316524000</v>
      </c>
      <c r="C191" s="3"/>
      <c r="D191" s="4"/>
      <c r="E191" s="182"/>
      <c r="F191" s="182"/>
      <c r="G191" s="182"/>
      <c r="H191" s="183"/>
      <c r="I191" s="183"/>
      <c r="J191" s="182"/>
      <c r="K191" s="183"/>
      <c r="L191" s="183"/>
      <c r="M191" s="183"/>
      <c r="N191" s="5"/>
    </row>
    <row r="192" spans="1:14" x14ac:dyDescent="0.3">
      <c r="A192" s="7" t="str">
        <f t="shared" si="2"/>
        <v>5</v>
      </c>
      <c r="B192" s="9">
        <f>IF(D192=$B$1,,(IF(C192=MAX($C$3:C192),,MAX($C$3:C192))))</f>
        <v>11316524000</v>
      </c>
      <c r="C192" s="3"/>
      <c r="D192" s="4"/>
      <c r="E192" s="182"/>
      <c r="F192" s="182"/>
      <c r="G192" s="182"/>
      <c r="H192" s="183"/>
      <c r="I192" s="183"/>
      <c r="J192" s="182"/>
      <c r="K192" s="183"/>
      <c r="L192" s="183"/>
      <c r="M192" s="183"/>
      <c r="N192" s="5"/>
    </row>
    <row r="193" spans="1:14" x14ac:dyDescent="0.3">
      <c r="A193" s="7" t="str">
        <f t="shared" si="2"/>
        <v>5</v>
      </c>
      <c r="B193" s="9">
        <f>IF(D193=$B$1,,(IF(C193=MAX($C$3:C193),,MAX($C$3:C193))))</f>
        <v>11316524000</v>
      </c>
      <c r="C193" s="3"/>
      <c r="D193" s="4"/>
      <c r="E193" s="182"/>
      <c r="F193" s="182"/>
      <c r="G193" s="182"/>
      <c r="H193" s="183"/>
      <c r="I193" s="183"/>
      <c r="J193" s="182"/>
      <c r="K193" s="183"/>
      <c r="L193" s="183"/>
      <c r="M193" s="183"/>
      <c r="N193" s="5"/>
    </row>
    <row r="194" spans="1:14" x14ac:dyDescent="0.3">
      <c r="A194" s="7" t="str">
        <f t="shared" si="2"/>
        <v>5</v>
      </c>
      <c r="B194" s="9">
        <f>IF(D194=$B$1,,(IF(C194=MAX($C$3:C194),,MAX($C$3:C194))))</f>
        <v>11316524000</v>
      </c>
      <c r="C194" s="3"/>
      <c r="D194" s="4"/>
      <c r="E194" s="182"/>
      <c r="F194" s="182"/>
      <c r="G194" s="182"/>
      <c r="H194" s="183"/>
      <c r="I194" s="183"/>
      <c r="J194" s="182"/>
      <c r="K194" s="183"/>
      <c r="L194" s="183"/>
      <c r="M194" s="183"/>
      <c r="N194" s="5"/>
    </row>
    <row r="195" spans="1:14" x14ac:dyDescent="0.3">
      <c r="A195" s="7" t="str">
        <f t="shared" si="2"/>
        <v>5</v>
      </c>
      <c r="B195" s="9">
        <f>IF(D195=$B$1,,(IF(C195=MAX($C$3:C195),,MAX($C$3:C195))))</f>
        <v>11316524000</v>
      </c>
      <c r="C195" s="3"/>
      <c r="D195" s="4"/>
      <c r="E195" s="182"/>
      <c r="F195" s="182"/>
      <c r="G195" s="182"/>
      <c r="H195" s="183"/>
      <c r="I195" s="183"/>
      <c r="J195" s="182"/>
      <c r="K195" s="183"/>
      <c r="L195" s="183"/>
      <c r="M195" s="183"/>
      <c r="N195" s="5"/>
    </row>
    <row r="196" spans="1:14" x14ac:dyDescent="0.3">
      <c r="A196" s="7" t="str">
        <f t="shared" si="2"/>
        <v>5</v>
      </c>
      <c r="B196" s="9">
        <f>IF(D196=$B$1,,(IF(C196=MAX($C$3:C196),,MAX($C$3:C196))))</f>
        <v>11316524000</v>
      </c>
      <c r="C196" s="3"/>
      <c r="D196" s="4"/>
      <c r="E196" s="182"/>
      <c r="F196" s="182"/>
      <c r="G196" s="182"/>
      <c r="H196" s="183"/>
      <c r="I196" s="183"/>
      <c r="J196" s="182"/>
      <c r="K196" s="183"/>
      <c r="L196" s="183"/>
      <c r="M196" s="183"/>
      <c r="N196" s="5"/>
    </row>
    <row r="197" spans="1:14" x14ac:dyDescent="0.3">
      <c r="A197" s="7" t="str">
        <f t="shared" ref="A197:A260" si="3">IF(B197=0,LEFT(RIGHT(C197,6),1),LEFT(RIGHT(B197,6),1))</f>
        <v>5</v>
      </c>
      <c r="B197" s="9">
        <f>IF(D197=$B$1,,(IF(C197=MAX($C$3:C197),,MAX($C$3:C197))))</f>
        <v>11316524000</v>
      </c>
      <c r="C197" s="3"/>
      <c r="D197" s="4"/>
      <c r="E197" s="182"/>
      <c r="F197" s="182"/>
      <c r="G197" s="182"/>
      <c r="H197" s="183"/>
      <c r="I197" s="183"/>
      <c r="J197" s="182"/>
      <c r="K197" s="183"/>
      <c r="L197" s="183"/>
      <c r="M197" s="183"/>
      <c r="N197" s="5"/>
    </row>
    <row r="198" spans="1:14" x14ac:dyDescent="0.3">
      <c r="A198" s="7" t="str">
        <f t="shared" si="3"/>
        <v>5</v>
      </c>
      <c r="B198" s="9">
        <f>IF(D198=$B$1,,(IF(C198=MAX($C$3:C198),,MAX($C$3:C198))))</f>
        <v>11316524000</v>
      </c>
      <c r="C198" s="3"/>
      <c r="D198" s="4"/>
      <c r="E198" s="182"/>
      <c r="F198" s="182"/>
      <c r="G198" s="182"/>
      <c r="H198" s="183"/>
      <c r="I198" s="183"/>
      <c r="J198" s="182"/>
      <c r="K198" s="183"/>
      <c r="L198" s="183"/>
      <c r="M198" s="183"/>
      <c r="N198" s="5"/>
    </row>
    <row r="199" spans="1:14" x14ac:dyDescent="0.3">
      <c r="A199" s="7" t="str">
        <f t="shared" si="3"/>
        <v>5</v>
      </c>
      <c r="B199" s="9">
        <f>IF(D199=$B$1,,(IF(C199=MAX($C$3:C199),,MAX($C$3:C199))))</f>
        <v>11316524000</v>
      </c>
      <c r="C199" s="3"/>
      <c r="D199" s="4"/>
      <c r="E199" s="182"/>
      <c r="F199" s="182"/>
      <c r="G199" s="182"/>
      <c r="H199" s="183"/>
      <c r="I199" s="183"/>
      <c r="J199" s="182"/>
      <c r="K199" s="183"/>
      <c r="L199" s="183"/>
      <c r="M199" s="183"/>
      <c r="N199" s="5"/>
    </row>
    <row r="200" spans="1:14" x14ac:dyDescent="0.3">
      <c r="A200" s="7" t="str">
        <f t="shared" si="3"/>
        <v>5</v>
      </c>
      <c r="B200" s="9">
        <f>IF(D200=$B$1,,(IF(C200=MAX($C$3:C200),,MAX($C$3:C200))))</f>
        <v>11316524000</v>
      </c>
      <c r="C200" s="3"/>
      <c r="D200" s="4"/>
      <c r="E200" s="182"/>
      <c r="F200" s="182"/>
      <c r="G200" s="182"/>
      <c r="H200" s="183"/>
      <c r="I200" s="183"/>
      <c r="J200" s="182"/>
      <c r="K200" s="183"/>
      <c r="L200" s="183"/>
      <c r="M200" s="183"/>
      <c r="N200" s="5"/>
    </row>
    <row r="201" spans="1:14" x14ac:dyDescent="0.3">
      <c r="A201" s="7" t="str">
        <f t="shared" si="3"/>
        <v>5</v>
      </c>
      <c r="B201" s="9">
        <f>IF(D201=$B$1,,(IF(C201=MAX($C$3:C201),,MAX($C$3:C201))))</f>
        <v>11316524000</v>
      </c>
      <c r="C201" s="3"/>
      <c r="D201" s="4"/>
      <c r="E201" s="182"/>
      <c r="F201" s="182"/>
      <c r="G201" s="182"/>
      <c r="H201" s="183"/>
      <c r="I201" s="183"/>
      <c r="J201" s="182"/>
      <c r="K201" s="183"/>
      <c r="L201" s="183"/>
      <c r="M201" s="183"/>
      <c r="N201" s="5"/>
    </row>
    <row r="202" spans="1:14" x14ac:dyDescent="0.3">
      <c r="A202" s="7" t="str">
        <f t="shared" si="3"/>
        <v>5</v>
      </c>
      <c r="B202" s="9">
        <f>IF(D202=$B$1,,(IF(C202=MAX($C$3:C202),,MAX($C$3:C202))))</f>
        <v>11316524000</v>
      </c>
      <c r="C202" s="3"/>
      <c r="D202" s="4"/>
      <c r="E202" s="182"/>
      <c r="F202" s="182"/>
      <c r="G202" s="182"/>
      <c r="H202" s="183"/>
      <c r="I202" s="183"/>
      <c r="J202" s="182"/>
      <c r="K202" s="183"/>
      <c r="L202" s="183"/>
      <c r="M202" s="183"/>
      <c r="N202" s="5"/>
    </row>
    <row r="203" spans="1:14" x14ac:dyDescent="0.3">
      <c r="A203" s="7" t="str">
        <f t="shared" si="3"/>
        <v>5</v>
      </c>
      <c r="B203" s="9">
        <f>IF(D203=$B$1,,(IF(C203=MAX($C$3:C203),,MAX($C$3:C203))))</f>
        <v>11316524000</v>
      </c>
      <c r="C203" s="3"/>
      <c r="D203" s="4"/>
      <c r="E203" s="182"/>
      <c r="F203" s="182"/>
      <c r="G203" s="182"/>
      <c r="H203" s="183"/>
      <c r="I203" s="183"/>
      <c r="J203" s="182"/>
      <c r="K203" s="183"/>
      <c r="L203" s="183"/>
      <c r="M203" s="183"/>
      <c r="N203" s="5"/>
    </row>
    <row r="204" spans="1:14" x14ac:dyDescent="0.3">
      <c r="A204" s="7" t="str">
        <f t="shared" si="3"/>
        <v>5</v>
      </c>
      <c r="B204" s="9">
        <f>IF(D204=$B$1,,(IF(C204=MAX($C$3:C204),,MAX($C$3:C204))))</f>
        <v>11316524000</v>
      </c>
      <c r="C204" s="3"/>
      <c r="D204" s="4"/>
      <c r="E204" s="182"/>
      <c r="F204" s="182"/>
      <c r="G204" s="182"/>
      <c r="H204" s="183"/>
      <c r="I204" s="183"/>
      <c r="J204" s="182"/>
      <c r="K204" s="183"/>
      <c r="L204" s="183"/>
      <c r="M204" s="183"/>
      <c r="N204" s="5"/>
    </row>
    <row r="205" spans="1:14" x14ac:dyDescent="0.3">
      <c r="A205" s="7" t="str">
        <f t="shared" si="3"/>
        <v>5</v>
      </c>
      <c r="B205" s="9">
        <f>IF(D205=$B$1,,(IF(C205=MAX($C$3:C205),,MAX($C$3:C205))))</f>
        <v>11316524000</v>
      </c>
      <c r="C205" s="3"/>
      <c r="D205" s="4"/>
      <c r="E205" s="182"/>
      <c r="F205" s="182"/>
      <c r="G205" s="182"/>
      <c r="H205" s="183"/>
      <c r="I205" s="183"/>
      <c r="J205" s="182"/>
      <c r="K205" s="183"/>
      <c r="L205" s="183"/>
      <c r="M205" s="183"/>
      <c r="N205" s="5"/>
    </row>
    <row r="206" spans="1:14" x14ac:dyDescent="0.3">
      <c r="A206" s="7" t="str">
        <f t="shared" si="3"/>
        <v>5</v>
      </c>
      <c r="B206" s="9">
        <f>IF(D206=$B$1,,(IF(C206=MAX($C$3:C206),,MAX($C$3:C206))))</f>
        <v>11316524000</v>
      </c>
      <c r="C206" s="3"/>
      <c r="D206" s="4"/>
      <c r="E206" s="182"/>
      <c r="F206" s="182"/>
      <c r="G206" s="182"/>
      <c r="H206" s="183"/>
      <c r="I206" s="183"/>
      <c r="J206" s="182"/>
      <c r="K206" s="183"/>
      <c r="L206" s="183"/>
      <c r="M206" s="183"/>
      <c r="N206" s="5"/>
    </row>
    <row r="207" spans="1:14" x14ac:dyDescent="0.3">
      <c r="A207" s="7" t="str">
        <f t="shared" si="3"/>
        <v>5</v>
      </c>
      <c r="B207" s="9">
        <f>IF(D207=$B$1,,(IF(C207=MAX($C$3:C207),,MAX($C$3:C207))))</f>
        <v>11316524000</v>
      </c>
      <c r="C207" s="3"/>
      <c r="D207" s="4"/>
      <c r="E207" s="182"/>
      <c r="F207" s="182"/>
      <c r="G207" s="182"/>
      <c r="H207" s="183"/>
      <c r="I207" s="183"/>
      <c r="J207" s="182"/>
      <c r="K207" s="183"/>
      <c r="L207" s="183"/>
      <c r="M207" s="183"/>
      <c r="N207" s="5"/>
    </row>
    <row r="208" spans="1:14" x14ac:dyDescent="0.3">
      <c r="A208" s="7" t="str">
        <f t="shared" si="3"/>
        <v>5</v>
      </c>
      <c r="B208" s="9">
        <f>IF(D208=$B$1,,(IF(C208=MAX($C$3:C208),,MAX($C$3:C208))))</f>
        <v>11316524000</v>
      </c>
      <c r="C208" s="3"/>
      <c r="D208" s="4"/>
      <c r="E208" s="182"/>
      <c r="F208" s="182"/>
      <c r="G208" s="182"/>
      <c r="H208" s="183"/>
      <c r="I208" s="183"/>
      <c r="J208" s="182"/>
      <c r="K208" s="183"/>
      <c r="L208" s="183"/>
      <c r="M208" s="183"/>
      <c r="N208" s="5"/>
    </row>
    <row r="209" spans="1:14" x14ac:dyDescent="0.3">
      <c r="A209" s="7" t="str">
        <f t="shared" si="3"/>
        <v>5</v>
      </c>
      <c r="B209" s="9">
        <f>IF(D209=$B$1,,(IF(C209=MAX($C$3:C209),,MAX($C$3:C209))))</f>
        <v>11316524000</v>
      </c>
      <c r="C209" s="3"/>
      <c r="D209" s="4"/>
      <c r="E209" s="182"/>
      <c r="F209" s="182"/>
      <c r="G209" s="182"/>
      <c r="H209" s="183"/>
      <c r="I209" s="183"/>
      <c r="J209" s="182"/>
      <c r="K209" s="183"/>
      <c r="L209" s="183"/>
      <c r="M209" s="183"/>
      <c r="N209" s="5"/>
    </row>
    <row r="210" spans="1:14" x14ac:dyDescent="0.3">
      <c r="A210" s="7" t="str">
        <f t="shared" si="3"/>
        <v>5</v>
      </c>
      <c r="B210" s="9">
        <f>IF(D210=$B$1,,(IF(C210=MAX($C$3:C210),,MAX($C$3:C210))))</f>
        <v>11316524000</v>
      </c>
      <c r="C210" s="3"/>
      <c r="D210" s="4"/>
      <c r="E210" s="182"/>
      <c r="F210" s="182"/>
      <c r="G210" s="182"/>
      <c r="H210" s="183"/>
      <c r="I210" s="183"/>
      <c r="J210" s="182"/>
      <c r="K210" s="183"/>
      <c r="L210" s="183"/>
      <c r="M210" s="183"/>
      <c r="N210" s="5"/>
    </row>
    <row r="211" spans="1:14" x14ac:dyDescent="0.3">
      <c r="A211" s="7" t="str">
        <f t="shared" si="3"/>
        <v>5</v>
      </c>
      <c r="B211" s="9">
        <f>IF(D211=$B$1,,(IF(C211=MAX($C$3:C211),,MAX($C$3:C211))))</f>
        <v>11316524000</v>
      </c>
      <c r="C211" s="3"/>
      <c r="D211" s="4"/>
      <c r="E211" s="182"/>
      <c r="F211" s="182"/>
      <c r="G211" s="182"/>
      <c r="H211" s="183"/>
      <c r="I211" s="183"/>
      <c r="J211" s="182"/>
      <c r="K211" s="183"/>
      <c r="L211" s="183"/>
      <c r="M211" s="183"/>
      <c r="N211" s="5"/>
    </row>
    <row r="212" spans="1:14" x14ac:dyDescent="0.3">
      <c r="A212" s="7" t="str">
        <f t="shared" si="3"/>
        <v>5</v>
      </c>
      <c r="B212" s="9">
        <f>IF(D212=$B$1,,(IF(C212=MAX($C$3:C212),,MAX($C$3:C212))))</f>
        <v>11316524000</v>
      </c>
      <c r="C212" s="3"/>
      <c r="D212" s="4"/>
      <c r="E212" s="182"/>
      <c r="F212" s="182"/>
      <c r="G212" s="182"/>
      <c r="H212" s="183"/>
      <c r="I212" s="183"/>
      <c r="J212" s="182"/>
      <c r="K212" s="183"/>
      <c r="L212" s="183"/>
      <c r="M212" s="183"/>
      <c r="N212" s="5"/>
    </row>
    <row r="213" spans="1:14" x14ac:dyDescent="0.3">
      <c r="A213" s="7" t="str">
        <f t="shared" si="3"/>
        <v>5</v>
      </c>
      <c r="B213" s="9">
        <f>IF(D213=$B$1,,(IF(C213=MAX($C$3:C213),,MAX($C$3:C213))))</f>
        <v>11316524000</v>
      </c>
      <c r="C213" s="3"/>
      <c r="D213" s="4"/>
      <c r="E213" s="182"/>
      <c r="F213" s="182"/>
      <c r="G213" s="182"/>
      <c r="H213" s="183"/>
      <c r="I213" s="183"/>
      <c r="J213" s="182"/>
      <c r="K213" s="183"/>
      <c r="L213" s="183"/>
      <c r="M213" s="183"/>
      <c r="N213" s="5"/>
    </row>
    <row r="214" spans="1:14" x14ac:dyDescent="0.3">
      <c r="A214" s="7" t="str">
        <f t="shared" si="3"/>
        <v>5</v>
      </c>
      <c r="B214" s="9">
        <f>IF(D214=$B$1,,(IF(C214=MAX($C$3:C214),,MAX($C$3:C214))))</f>
        <v>11316524000</v>
      </c>
      <c r="C214" s="3"/>
      <c r="D214" s="4"/>
      <c r="E214" s="182"/>
      <c r="F214" s="182"/>
      <c r="G214" s="182"/>
      <c r="H214" s="183"/>
      <c r="I214" s="183"/>
      <c r="J214" s="182"/>
      <c r="K214" s="183"/>
      <c r="L214" s="183"/>
      <c r="M214" s="183"/>
      <c r="N214" s="5"/>
    </row>
    <row r="215" spans="1:14" x14ac:dyDescent="0.3">
      <c r="A215" s="7" t="str">
        <f t="shared" si="3"/>
        <v>5</v>
      </c>
      <c r="B215" s="9">
        <f>IF(D215=$B$1,,(IF(C215=MAX($C$3:C215),,MAX($C$3:C215))))</f>
        <v>11316524000</v>
      </c>
      <c r="C215" s="3"/>
      <c r="D215" s="4"/>
      <c r="E215" s="182"/>
      <c r="F215" s="182"/>
      <c r="G215" s="182"/>
      <c r="H215" s="183"/>
      <c r="I215" s="183"/>
      <c r="J215" s="182"/>
      <c r="K215" s="183"/>
      <c r="L215" s="183"/>
      <c r="M215" s="183"/>
      <c r="N215" s="5"/>
    </row>
    <row r="216" spans="1:14" x14ac:dyDescent="0.3">
      <c r="A216" s="7" t="str">
        <f t="shared" si="3"/>
        <v>5</v>
      </c>
      <c r="B216" s="9">
        <f>IF(D216=$B$1,,(IF(C216=MAX($C$3:C216),,MAX($C$3:C216))))</f>
        <v>11316524000</v>
      </c>
      <c r="C216" s="3"/>
      <c r="D216" s="4"/>
      <c r="E216" s="182"/>
      <c r="F216" s="182"/>
      <c r="G216" s="182"/>
      <c r="H216" s="183"/>
      <c r="I216" s="183"/>
      <c r="J216" s="182"/>
      <c r="K216" s="183"/>
      <c r="L216" s="183"/>
      <c r="M216" s="183"/>
      <c r="N216" s="5"/>
    </row>
    <row r="217" spans="1:14" x14ac:dyDescent="0.3">
      <c r="A217" s="7" t="str">
        <f t="shared" si="3"/>
        <v>5</v>
      </c>
      <c r="B217" s="9">
        <f>IF(D217=$B$1,,(IF(C217=MAX($C$3:C217),,MAX($C$3:C217))))</f>
        <v>11316524000</v>
      </c>
      <c r="C217" s="3"/>
      <c r="D217" s="4"/>
      <c r="E217" s="182"/>
      <c r="F217" s="182"/>
      <c r="G217" s="182"/>
      <c r="H217" s="183"/>
      <c r="I217" s="183"/>
      <c r="J217" s="182"/>
      <c r="K217" s="183"/>
      <c r="L217" s="183"/>
      <c r="M217" s="183"/>
      <c r="N217" s="5"/>
    </row>
    <row r="218" spans="1:14" x14ac:dyDescent="0.3">
      <c r="A218" s="7" t="str">
        <f t="shared" si="3"/>
        <v>5</v>
      </c>
      <c r="B218" s="9">
        <f>IF(D218=$B$1,,(IF(C218=MAX($C$3:C218),,MAX($C$3:C218))))</f>
        <v>11316524000</v>
      </c>
      <c r="C218" s="3"/>
      <c r="D218" s="4"/>
      <c r="E218" s="182"/>
      <c r="F218" s="182"/>
      <c r="G218" s="182"/>
      <c r="H218" s="183"/>
      <c r="I218" s="183"/>
      <c r="J218" s="182"/>
      <c r="K218" s="183"/>
      <c r="L218" s="183"/>
      <c r="M218" s="183"/>
      <c r="N218" s="5"/>
    </row>
    <row r="219" spans="1:14" x14ac:dyDescent="0.3">
      <c r="A219" s="7" t="str">
        <f t="shared" si="3"/>
        <v>5</v>
      </c>
      <c r="B219" s="9">
        <f>IF(D219=$B$1,,(IF(C219=MAX($C$3:C219),,MAX($C$3:C219))))</f>
        <v>11316524000</v>
      </c>
      <c r="C219" s="3"/>
      <c r="D219" s="4"/>
      <c r="E219" s="182"/>
      <c r="F219" s="182"/>
      <c r="G219" s="182"/>
      <c r="H219" s="183"/>
      <c r="I219" s="183"/>
      <c r="J219" s="182"/>
      <c r="K219" s="183"/>
      <c r="L219" s="183"/>
      <c r="M219" s="183"/>
      <c r="N219" s="5"/>
    </row>
    <row r="220" spans="1:14" x14ac:dyDescent="0.3">
      <c r="A220" s="7" t="str">
        <f t="shared" si="3"/>
        <v>5</v>
      </c>
      <c r="B220" s="9">
        <f>IF(D220=$B$1,,(IF(C220=MAX($C$3:C220),,MAX($C$3:C220))))</f>
        <v>11316524000</v>
      </c>
      <c r="C220" s="3"/>
      <c r="D220" s="4"/>
      <c r="E220" s="182"/>
      <c r="F220" s="182"/>
      <c r="G220" s="182"/>
      <c r="H220" s="183"/>
      <c r="I220" s="183"/>
      <c r="J220" s="182"/>
      <c r="K220" s="183"/>
      <c r="L220" s="183"/>
      <c r="M220" s="183"/>
      <c r="N220" s="5"/>
    </row>
    <row r="221" spans="1:14" x14ac:dyDescent="0.3">
      <c r="A221" s="7" t="str">
        <f t="shared" si="3"/>
        <v>5</v>
      </c>
      <c r="B221" s="9">
        <f>IF(D221=$B$1,,(IF(C221=MAX($C$3:C221),,MAX($C$3:C221))))</f>
        <v>11316524000</v>
      </c>
      <c r="C221" s="3"/>
      <c r="D221" s="4"/>
      <c r="E221" s="182"/>
      <c r="F221" s="182"/>
      <c r="G221" s="182"/>
      <c r="H221" s="183"/>
      <c r="I221" s="183"/>
      <c r="J221" s="182"/>
      <c r="K221" s="183"/>
      <c r="L221" s="183"/>
      <c r="M221" s="183"/>
      <c r="N221" s="5"/>
    </row>
    <row r="222" spans="1:14" x14ac:dyDescent="0.3">
      <c r="A222" s="7" t="str">
        <f t="shared" si="3"/>
        <v>5</v>
      </c>
      <c r="B222" s="9">
        <f>IF(D222=$B$1,,(IF(C222=MAX($C$3:C222),,MAX($C$3:C222))))</f>
        <v>11316524000</v>
      </c>
      <c r="C222" s="3"/>
      <c r="D222" s="4"/>
      <c r="E222" s="182"/>
      <c r="F222" s="182"/>
      <c r="G222" s="182"/>
      <c r="H222" s="183"/>
      <c r="I222" s="183"/>
      <c r="J222" s="182"/>
      <c r="K222" s="183"/>
      <c r="L222" s="183"/>
      <c r="M222" s="183"/>
      <c r="N222" s="5"/>
    </row>
    <row r="223" spans="1:14" x14ac:dyDescent="0.3">
      <c r="A223" s="7" t="str">
        <f t="shared" si="3"/>
        <v>5</v>
      </c>
      <c r="B223" s="9">
        <f>IF(D223=$B$1,,(IF(C223=MAX($C$3:C223),,MAX($C$3:C223))))</f>
        <v>11316524000</v>
      </c>
      <c r="C223" s="3"/>
      <c r="D223" s="4"/>
      <c r="E223" s="182"/>
      <c r="F223" s="182"/>
      <c r="G223" s="182"/>
      <c r="H223" s="183"/>
      <c r="I223" s="183"/>
      <c r="J223" s="182"/>
      <c r="K223" s="183"/>
      <c r="L223" s="183"/>
      <c r="M223" s="183"/>
      <c r="N223" s="5"/>
    </row>
    <row r="224" spans="1:14" x14ac:dyDescent="0.3">
      <c r="A224" s="7" t="str">
        <f t="shared" si="3"/>
        <v>5</v>
      </c>
      <c r="B224" s="9">
        <f>IF(D224=$B$1,,(IF(C224=MAX($C$3:C224),,MAX($C$3:C224))))</f>
        <v>11316524000</v>
      </c>
      <c r="C224" s="3"/>
      <c r="D224" s="4"/>
      <c r="E224" s="182"/>
      <c r="F224" s="182"/>
      <c r="G224" s="182"/>
      <c r="H224" s="183"/>
      <c r="I224" s="183"/>
      <c r="J224" s="182"/>
      <c r="K224" s="183"/>
      <c r="L224" s="183"/>
      <c r="M224" s="183"/>
      <c r="N224" s="5"/>
    </row>
    <row r="225" spans="1:14" x14ac:dyDescent="0.3">
      <c r="A225" s="7" t="str">
        <f t="shared" si="3"/>
        <v>5</v>
      </c>
      <c r="B225" s="9">
        <f>IF(D225=$B$1,,(IF(C225=MAX($C$3:C225),,MAX($C$3:C225))))</f>
        <v>11316524000</v>
      </c>
      <c r="C225" s="3"/>
      <c r="D225" s="4"/>
      <c r="E225" s="182"/>
      <c r="F225" s="182"/>
      <c r="G225" s="182"/>
      <c r="H225" s="183"/>
      <c r="I225" s="183"/>
      <c r="J225" s="182"/>
      <c r="K225" s="183"/>
      <c r="L225" s="183"/>
      <c r="M225" s="183"/>
      <c r="N225" s="5"/>
    </row>
    <row r="226" spans="1:14" x14ac:dyDescent="0.3">
      <c r="A226" s="7" t="str">
        <f t="shared" si="3"/>
        <v>5</v>
      </c>
      <c r="B226" s="9">
        <f>IF(D226=$B$1,,(IF(C226=MAX($C$3:C226),,MAX($C$3:C226))))</f>
        <v>11316524000</v>
      </c>
      <c r="C226" s="3"/>
      <c r="D226" s="4"/>
      <c r="E226" s="182"/>
      <c r="F226" s="182"/>
      <c r="G226" s="182"/>
      <c r="H226" s="183"/>
      <c r="I226" s="183"/>
      <c r="J226" s="182"/>
      <c r="K226" s="183"/>
      <c r="L226" s="183"/>
      <c r="M226" s="183"/>
      <c r="N226" s="5"/>
    </row>
    <row r="227" spans="1:14" x14ac:dyDescent="0.3">
      <c r="A227" s="7" t="str">
        <f t="shared" si="3"/>
        <v>5</v>
      </c>
      <c r="B227" s="9">
        <f>IF(D227=$B$1,,(IF(C227=MAX($C$3:C227),,MAX($C$3:C227))))</f>
        <v>11316524000</v>
      </c>
      <c r="C227" s="3"/>
      <c r="D227" s="4"/>
      <c r="E227" s="182"/>
      <c r="F227" s="182"/>
      <c r="G227" s="182"/>
      <c r="H227" s="183"/>
      <c r="I227" s="183"/>
      <c r="J227" s="182"/>
      <c r="K227" s="183"/>
      <c r="L227" s="183"/>
      <c r="M227" s="183"/>
      <c r="N227" s="5"/>
    </row>
    <row r="228" spans="1:14" x14ac:dyDescent="0.3">
      <c r="A228" s="7" t="str">
        <f t="shared" si="3"/>
        <v>5</v>
      </c>
      <c r="B228" s="9">
        <f>IF(D228=$B$1,,(IF(C228=MAX($C$3:C228),,MAX($C$3:C228))))</f>
        <v>11316524000</v>
      </c>
      <c r="C228" s="3"/>
      <c r="D228" s="4"/>
      <c r="E228" s="182"/>
      <c r="F228" s="182"/>
      <c r="G228" s="182"/>
      <c r="H228" s="183"/>
      <c r="I228" s="183"/>
      <c r="J228" s="182"/>
      <c r="K228" s="183"/>
      <c r="L228" s="183"/>
      <c r="M228" s="183"/>
      <c r="N228" s="5"/>
    </row>
    <row r="229" spans="1:14" x14ac:dyDescent="0.3">
      <c r="A229" s="7" t="str">
        <f t="shared" si="3"/>
        <v>5</v>
      </c>
      <c r="B229" s="9">
        <f>IF(D229=$B$1,,(IF(C229=MAX($C$3:C229),,MAX($C$3:C229))))</f>
        <v>11316524000</v>
      </c>
      <c r="C229" s="3"/>
      <c r="D229" s="4"/>
      <c r="E229" s="182"/>
      <c r="F229" s="182"/>
      <c r="G229" s="182"/>
      <c r="H229" s="183"/>
      <c r="I229" s="183"/>
      <c r="J229" s="182"/>
      <c r="K229" s="183"/>
      <c r="L229" s="183"/>
      <c r="M229" s="183"/>
      <c r="N229" s="5"/>
    </row>
    <row r="230" spans="1:14" x14ac:dyDescent="0.3">
      <c r="A230" s="7" t="str">
        <f t="shared" si="3"/>
        <v>5</v>
      </c>
      <c r="B230" s="9">
        <f>IF(D230=$B$1,,(IF(C230=MAX($C$3:C230),,MAX($C$3:C230))))</f>
        <v>11316524000</v>
      </c>
      <c r="C230" s="3"/>
      <c r="D230" s="4"/>
      <c r="E230" s="182"/>
      <c r="F230" s="182"/>
      <c r="G230" s="182"/>
      <c r="H230" s="183"/>
      <c r="I230" s="183"/>
      <c r="J230" s="182"/>
      <c r="K230" s="183"/>
      <c r="L230" s="183"/>
      <c r="M230" s="183"/>
      <c r="N230" s="5"/>
    </row>
    <row r="231" spans="1:14" x14ac:dyDescent="0.3">
      <c r="A231" s="7" t="str">
        <f t="shared" si="3"/>
        <v>5</v>
      </c>
      <c r="B231" s="9">
        <f>IF(D231=$B$1,,(IF(C231=MAX($C$3:C231),,MAX($C$3:C231))))</f>
        <v>11316524000</v>
      </c>
      <c r="C231" s="3"/>
      <c r="D231" s="4"/>
      <c r="E231" s="182"/>
      <c r="F231" s="182"/>
      <c r="G231" s="182"/>
      <c r="H231" s="183"/>
      <c r="I231" s="183"/>
      <c r="J231" s="182"/>
      <c r="K231" s="183"/>
      <c r="L231" s="183"/>
      <c r="M231" s="183"/>
      <c r="N231" s="5"/>
    </row>
    <row r="232" spans="1:14" x14ac:dyDescent="0.3">
      <c r="A232" s="7" t="str">
        <f t="shared" si="3"/>
        <v>5</v>
      </c>
      <c r="B232" s="9">
        <f>IF(D232=$B$1,,(IF(C232=MAX($C$3:C232),,MAX($C$3:C232))))</f>
        <v>11316524000</v>
      </c>
      <c r="C232" s="3"/>
      <c r="D232" s="4"/>
      <c r="E232" s="182"/>
      <c r="F232" s="182"/>
      <c r="G232" s="182"/>
      <c r="H232" s="183"/>
      <c r="I232" s="183"/>
      <c r="J232" s="182"/>
      <c r="K232" s="183"/>
      <c r="L232" s="183"/>
      <c r="M232" s="183"/>
      <c r="N232" s="5"/>
    </row>
    <row r="233" spans="1:14" x14ac:dyDescent="0.3">
      <c r="A233" s="7" t="str">
        <f t="shared" si="3"/>
        <v>5</v>
      </c>
      <c r="B233" s="9">
        <f>IF(D233=$B$1,,(IF(C233=MAX($C$3:C233),,MAX($C$3:C233))))</f>
        <v>11316524000</v>
      </c>
      <c r="C233" s="3"/>
      <c r="D233" s="4"/>
      <c r="E233" s="182"/>
      <c r="F233" s="182"/>
      <c r="G233" s="182"/>
      <c r="H233" s="183"/>
      <c r="I233" s="183"/>
      <c r="J233" s="182"/>
      <c r="K233" s="183"/>
      <c r="L233" s="183"/>
      <c r="M233" s="183"/>
      <c r="N233" s="5"/>
    </row>
    <row r="234" spans="1:14" x14ac:dyDescent="0.3">
      <c r="A234" s="7" t="str">
        <f t="shared" si="3"/>
        <v>5</v>
      </c>
      <c r="B234" s="9">
        <f>IF(D234=$B$1,,(IF(C234=MAX($C$3:C234),,MAX($C$3:C234))))</f>
        <v>11316524000</v>
      </c>
      <c r="C234" s="3"/>
      <c r="D234" s="4"/>
      <c r="E234" s="182"/>
      <c r="F234" s="182"/>
      <c r="G234" s="182"/>
      <c r="H234" s="183"/>
      <c r="I234" s="183"/>
      <c r="J234" s="182"/>
      <c r="K234" s="183"/>
      <c r="L234" s="183"/>
      <c r="M234" s="183"/>
      <c r="N234" s="5"/>
    </row>
    <row r="235" spans="1:14" x14ac:dyDescent="0.3">
      <c r="A235" s="7" t="str">
        <f t="shared" si="3"/>
        <v>5</v>
      </c>
      <c r="B235" s="9">
        <f>IF(D235=$B$1,,(IF(C235=MAX($C$3:C235),,MAX($C$3:C235))))</f>
        <v>11316524000</v>
      </c>
      <c r="C235" s="3"/>
      <c r="D235" s="4"/>
      <c r="E235" s="182"/>
      <c r="F235" s="182"/>
      <c r="G235" s="182"/>
      <c r="H235" s="183"/>
      <c r="I235" s="183"/>
      <c r="J235" s="182"/>
      <c r="K235" s="183"/>
      <c r="L235" s="183"/>
      <c r="M235" s="183"/>
      <c r="N235" s="5"/>
    </row>
    <row r="236" spans="1:14" x14ac:dyDescent="0.3">
      <c r="A236" s="7" t="str">
        <f t="shared" si="3"/>
        <v>5</v>
      </c>
      <c r="B236" s="9">
        <f>IF(D236=$B$1,,(IF(C236=MAX($C$3:C236),,MAX($C$3:C236))))</f>
        <v>11316524000</v>
      </c>
      <c r="C236" s="3"/>
      <c r="D236" s="4"/>
      <c r="E236" s="182"/>
      <c r="F236" s="182"/>
      <c r="G236" s="182"/>
      <c r="H236" s="183"/>
      <c r="I236" s="183"/>
      <c r="J236" s="182"/>
      <c r="K236" s="183"/>
      <c r="L236" s="183"/>
      <c r="M236" s="183"/>
      <c r="N236" s="5"/>
    </row>
    <row r="237" spans="1:14" x14ac:dyDescent="0.3">
      <c r="A237" s="7" t="str">
        <f t="shared" si="3"/>
        <v>5</v>
      </c>
      <c r="B237" s="9">
        <f>IF(D237=$B$1,,(IF(C237=MAX($C$3:C237),,MAX($C$3:C237))))</f>
        <v>11316524000</v>
      </c>
      <c r="C237" s="3"/>
      <c r="D237" s="4"/>
      <c r="E237" s="182"/>
      <c r="F237" s="182"/>
      <c r="G237" s="182"/>
      <c r="H237" s="183"/>
      <c r="I237" s="183"/>
      <c r="J237" s="182"/>
      <c r="K237" s="183"/>
      <c r="L237" s="183"/>
      <c r="M237" s="183"/>
      <c r="N237" s="5"/>
    </row>
    <row r="238" spans="1:14" x14ac:dyDescent="0.3">
      <c r="A238" s="7" t="str">
        <f t="shared" si="3"/>
        <v>5</v>
      </c>
      <c r="B238" s="9">
        <f>IF(D238=$B$1,,(IF(C238=MAX($C$3:C238),,MAX($C$3:C238))))</f>
        <v>11316524000</v>
      </c>
      <c r="C238" s="3"/>
      <c r="D238" s="4"/>
      <c r="E238" s="182"/>
      <c r="F238" s="182"/>
      <c r="G238" s="182"/>
      <c r="H238" s="183"/>
      <c r="I238" s="183"/>
      <c r="J238" s="182"/>
      <c r="K238" s="183"/>
      <c r="L238" s="183"/>
      <c r="M238" s="183"/>
      <c r="N238" s="5"/>
    </row>
    <row r="239" spans="1:14" x14ac:dyDescent="0.3">
      <c r="A239" s="7" t="str">
        <f t="shared" si="3"/>
        <v>5</v>
      </c>
      <c r="B239" s="9">
        <f>IF(D239=$B$1,,(IF(C239=MAX($C$3:C239),,MAX($C$3:C239))))</f>
        <v>11316524000</v>
      </c>
      <c r="C239" s="3"/>
      <c r="D239" s="4"/>
      <c r="E239" s="182"/>
      <c r="F239" s="182"/>
      <c r="G239" s="182"/>
      <c r="H239" s="183"/>
      <c r="I239" s="183"/>
      <c r="J239" s="182"/>
      <c r="K239" s="183"/>
      <c r="L239" s="183"/>
      <c r="M239" s="183"/>
      <c r="N239" s="5"/>
    </row>
    <row r="240" spans="1:14" x14ac:dyDescent="0.3">
      <c r="A240" s="7" t="str">
        <f t="shared" si="3"/>
        <v>5</v>
      </c>
      <c r="B240" s="9">
        <f>IF(D240=$B$1,,(IF(C240=MAX($C$3:C240),,MAX($C$3:C240))))</f>
        <v>11316524000</v>
      </c>
      <c r="C240" s="3"/>
      <c r="D240" s="4"/>
      <c r="E240" s="182"/>
      <c r="F240" s="182"/>
      <c r="G240" s="182"/>
      <c r="H240" s="183"/>
      <c r="I240" s="183"/>
      <c r="J240" s="182"/>
      <c r="K240" s="183"/>
      <c r="L240" s="183"/>
      <c r="M240" s="183"/>
      <c r="N240" s="5"/>
    </row>
    <row r="241" spans="1:14" x14ac:dyDescent="0.3">
      <c r="A241" s="7" t="str">
        <f t="shared" si="3"/>
        <v>5</v>
      </c>
      <c r="B241" s="9">
        <f>IF(D241=$B$1,,(IF(C241=MAX($C$3:C241),,MAX($C$3:C241))))</f>
        <v>11316524000</v>
      </c>
      <c r="C241" s="3"/>
      <c r="D241" s="4"/>
      <c r="E241" s="182"/>
      <c r="F241" s="182"/>
      <c r="G241" s="182"/>
      <c r="H241" s="183"/>
      <c r="I241" s="183"/>
      <c r="J241" s="182"/>
      <c r="K241" s="183"/>
      <c r="L241" s="183"/>
      <c r="M241" s="183"/>
      <c r="N241" s="5"/>
    </row>
    <row r="242" spans="1:14" x14ac:dyDescent="0.3">
      <c r="A242" s="7" t="str">
        <f t="shared" si="3"/>
        <v>5</v>
      </c>
      <c r="B242" s="9">
        <f>IF(D242=$B$1,,(IF(C242=MAX($C$3:C242),,MAX($C$3:C242))))</f>
        <v>11316524000</v>
      </c>
      <c r="C242" s="3"/>
      <c r="D242" s="4"/>
      <c r="E242" s="182"/>
      <c r="F242" s="182"/>
      <c r="G242" s="182"/>
      <c r="H242" s="183"/>
      <c r="I242" s="183"/>
      <c r="J242" s="182"/>
      <c r="K242" s="183"/>
      <c r="L242" s="183"/>
      <c r="M242" s="183"/>
      <c r="N242" s="5"/>
    </row>
    <row r="243" spans="1:14" x14ac:dyDescent="0.3">
      <c r="A243" s="7" t="str">
        <f t="shared" si="3"/>
        <v>5</v>
      </c>
      <c r="B243" s="9">
        <f>IF(D243=$B$1,,(IF(C243=MAX($C$3:C243),,MAX($C$3:C243))))</f>
        <v>11316524000</v>
      </c>
      <c r="C243" s="3"/>
      <c r="D243" s="4"/>
      <c r="E243" s="182"/>
      <c r="F243" s="182"/>
      <c r="G243" s="182"/>
      <c r="H243" s="183"/>
      <c r="I243" s="183"/>
      <c r="J243" s="182"/>
      <c r="K243" s="183"/>
      <c r="L243" s="183"/>
      <c r="M243" s="183"/>
      <c r="N243" s="5"/>
    </row>
    <row r="244" spans="1:14" x14ac:dyDescent="0.3">
      <c r="A244" s="7" t="str">
        <f t="shared" si="3"/>
        <v>5</v>
      </c>
      <c r="B244" s="9">
        <f>IF(D244=$B$1,,(IF(C244=MAX($C$3:C244),,MAX($C$3:C244))))</f>
        <v>11316524000</v>
      </c>
      <c r="C244" s="3"/>
      <c r="D244" s="4"/>
      <c r="E244" s="182"/>
      <c r="F244" s="182"/>
      <c r="G244" s="182"/>
      <c r="H244" s="183"/>
      <c r="I244" s="183"/>
      <c r="J244" s="182"/>
      <c r="K244" s="183"/>
      <c r="L244" s="183"/>
      <c r="M244" s="183"/>
      <c r="N244" s="5"/>
    </row>
    <row r="245" spans="1:14" x14ac:dyDescent="0.3">
      <c r="A245" s="7" t="str">
        <f t="shared" si="3"/>
        <v>5</v>
      </c>
      <c r="B245" s="9">
        <f>IF(D245=$B$1,,(IF(C245=MAX($C$3:C245),,MAX($C$3:C245))))</f>
        <v>11316524000</v>
      </c>
      <c r="C245" s="3"/>
      <c r="D245" s="4"/>
      <c r="E245" s="182"/>
      <c r="F245" s="182"/>
      <c r="G245" s="182"/>
      <c r="H245" s="183"/>
      <c r="I245" s="183"/>
      <c r="J245" s="182"/>
      <c r="K245" s="183"/>
      <c r="L245" s="183"/>
      <c r="M245" s="183"/>
      <c r="N245" s="5"/>
    </row>
    <row r="246" spans="1:14" x14ac:dyDescent="0.3">
      <c r="A246" s="7" t="str">
        <f t="shared" si="3"/>
        <v>5</v>
      </c>
      <c r="B246" s="9">
        <f>IF(D246=$B$1,,(IF(C246=MAX($C$3:C246),,MAX($C$3:C246))))</f>
        <v>11316524000</v>
      </c>
      <c r="C246" s="3"/>
      <c r="D246" s="4"/>
      <c r="E246" s="182"/>
      <c r="F246" s="182"/>
      <c r="G246" s="182"/>
      <c r="H246" s="183"/>
      <c r="I246" s="183"/>
      <c r="J246" s="182"/>
      <c r="K246" s="183"/>
      <c r="L246" s="183"/>
      <c r="M246" s="183"/>
      <c r="N246" s="5"/>
    </row>
    <row r="247" spans="1:14" x14ac:dyDescent="0.3">
      <c r="A247" s="7" t="str">
        <f t="shared" si="3"/>
        <v>5</v>
      </c>
      <c r="B247" s="9">
        <f>IF(D247=$B$1,,(IF(C247=MAX($C$3:C247),,MAX($C$3:C247))))</f>
        <v>11316524000</v>
      </c>
      <c r="C247" s="3"/>
      <c r="D247" s="4"/>
      <c r="E247" s="182"/>
      <c r="F247" s="182"/>
      <c r="G247" s="182"/>
      <c r="H247" s="183"/>
      <c r="I247" s="183"/>
      <c r="J247" s="182"/>
      <c r="K247" s="183"/>
      <c r="L247" s="183"/>
      <c r="M247" s="183"/>
      <c r="N247" s="5"/>
    </row>
    <row r="248" spans="1:14" x14ac:dyDescent="0.3">
      <c r="A248" s="7" t="str">
        <f t="shared" si="3"/>
        <v>5</v>
      </c>
      <c r="B248" s="9">
        <f>IF(D248=$B$1,,(IF(C248=MAX($C$3:C248),,MAX($C$3:C248))))</f>
        <v>11316524000</v>
      </c>
      <c r="C248" s="3"/>
      <c r="D248" s="4"/>
      <c r="E248" s="182"/>
      <c r="F248" s="182"/>
      <c r="G248" s="182"/>
      <c r="H248" s="183"/>
      <c r="I248" s="183"/>
      <c r="J248" s="182"/>
      <c r="K248" s="183"/>
      <c r="L248" s="183"/>
      <c r="M248" s="183"/>
      <c r="N248" s="5"/>
    </row>
    <row r="249" spans="1:14" x14ac:dyDescent="0.3">
      <c r="A249" s="7" t="str">
        <f t="shared" si="3"/>
        <v>5</v>
      </c>
      <c r="B249" s="9">
        <f>IF(D249=$B$1,,(IF(C249=MAX($C$3:C249),,MAX($C$3:C249))))</f>
        <v>11316524000</v>
      </c>
      <c r="C249" s="3"/>
      <c r="D249" s="4"/>
      <c r="E249" s="182"/>
      <c r="F249" s="182"/>
      <c r="G249" s="182"/>
      <c r="H249" s="183"/>
      <c r="I249" s="183"/>
      <c r="J249" s="182"/>
      <c r="K249" s="183"/>
      <c r="L249" s="183"/>
      <c r="M249" s="183"/>
      <c r="N249" s="5"/>
    </row>
    <row r="250" spans="1:14" x14ac:dyDescent="0.3">
      <c r="A250" s="7" t="str">
        <f t="shared" si="3"/>
        <v>5</v>
      </c>
      <c r="B250" s="9">
        <f>IF(D250=$B$1,,(IF(C250=MAX($C$3:C250),,MAX($C$3:C250))))</f>
        <v>11316524000</v>
      </c>
      <c r="C250" s="3"/>
      <c r="D250" s="4"/>
      <c r="E250" s="182"/>
      <c r="F250" s="182"/>
      <c r="G250" s="182"/>
      <c r="H250" s="183"/>
      <c r="I250" s="183"/>
      <c r="J250" s="182"/>
      <c r="K250" s="183"/>
      <c r="L250" s="183"/>
      <c r="M250" s="183"/>
      <c r="N250" s="5"/>
    </row>
    <row r="251" spans="1:14" x14ac:dyDescent="0.3">
      <c r="A251" s="7" t="str">
        <f t="shared" si="3"/>
        <v>5</v>
      </c>
      <c r="B251" s="9">
        <f>IF(D251=$B$1,,(IF(C251=MAX($C$3:C251),,MAX($C$3:C251))))</f>
        <v>11316524000</v>
      </c>
      <c r="C251" s="3"/>
      <c r="D251" s="4"/>
      <c r="E251" s="182"/>
      <c r="F251" s="182"/>
      <c r="G251" s="182"/>
      <c r="H251" s="183"/>
      <c r="I251" s="183"/>
      <c r="J251" s="182"/>
      <c r="K251" s="183"/>
      <c r="L251" s="183"/>
      <c r="M251" s="183"/>
      <c r="N251" s="5"/>
    </row>
    <row r="252" spans="1:14" x14ac:dyDescent="0.3">
      <c r="A252" s="7" t="str">
        <f t="shared" si="3"/>
        <v>5</v>
      </c>
      <c r="B252" s="9">
        <f>IF(D252=$B$1,,(IF(C252=MAX($C$3:C252),,MAX($C$3:C252))))</f>
        <v>11316524000</v>
      </c>
      <c r="C252" s="3"/>
      <c r="D252" s="4"/>
      <c r="E252" s="182"/>
      <c r="F252" s="182"/>
      <c r="G252" s="182"/>
      <c r="H252" s="183"/>
      <c r="I252" s="183"/>
      <c r="J252" s="182"/>
      <c r="K252" s="183"/>
      <c r="L252" s="183"/>
      <c r="M252" s="183"/>
      <c r="N252" s="5"/>
    </row>
    <row r="253" spans="1:14" x14ac:dyDescent="0.3">
      <c r="A253" s="7" t="str">
        <f t="shared" si="3"/>
        <v>5</v>
      </c>
      <c r="B253" s="9">
        <f>IF(D253=$B$1,,(IF(C253=MAX($C$3:C253),,MAX($C$3:C253))))</f>
        <v>11316524000</v>
      </c>
      <c r="C253" s="3"/>
      <c r="D253" s="4"/>
      <c r="E253" s="182"/>
      <c r="F253" s="182"/>
      <c r="G253" s="182"/>
      <c r="H253" s="183"/>
      <c r="I253" s="183"/>
      <c r="J253" s="182"/>
      <c r="K253" s="183"/>
      <c r="L253" s="183"/>
      <c r="M253" s="183"/>
      <c r="N253" s="5"/>
    </row>
    <row r="254" spans="1:14" x14ac:dyDescent="0.3">
      <c r="A254" s="7" t="str">
        <f t="shared" si="3"/>
        <v>5</v>
      </c>
      <c r="B254" s="9">
        <f>IF(D254=$B$1,,(IF(C254=MAX($C$3:C254),,MAX($C$3:C254))))</f>
        <v>11316524000</v>
      </c>
      <c r="C254" s="3"/>
      <c r="D254" s="4"/>
      <c r="E254" s="182"/>
      <c r="F254" s="182"/>
      <c r="G254" s="182"/>
      <c r="H254" s="183"/>
      <c r="I254" s="183"/>
      <c r="J254" s="182"/>
      <c r="K254" s="183"/>
      <c r="L254" s="183"/>
      <c r="M254" s="183"/>
      <c r="N254" s="5"/>
    </row>
    <row r="255" spans="1:14" x14ac:dyDescent="0.3">
      <c r="A255" s="7" t="str">
        <f t="shared" si="3"/>
        <v>5</v>
      </c>
      <c r="B255" s="9">
        <f>IF(D255=$B$1,,(IF(C255=MAX($C$3:C255),,MAX($C$3:C255))))</f>
        <v>11316524000</v>
      </c>
      <c r="C255" s="3"/>
      <c r="D255" s="4"/>
      <c r="E255" s="182"/>
      <c r="F255" s="182"/>
      <c r="G255" s="182"/>
      <c r="H255" s="183"/>
      <c r="I255" s="183"/>
      <c r="J255" s="182"/>
      <c r="K255" s="183"/>
      <c r="L255" s="183"/>
      <c r="M255" s="183"/>
      <c r="N255" s="5"/>
    </row>
    <row r="256" spans="1:14" x14ac:dyDescent="0.3">
      <c r="A256" s="7" t="str">
        <f t="shared" si="3"/>
        <v>5</v>
      </c>
      <c r="B256" s="9">
        <f>IF(D256=$B$1,,(IF(C256=MAX($C$3:C256),,MAX($C$3:C256))))</f>
        <v>11316524000</v>
      </c>
      <c r="C256" s="3"/>
      <c r="D256" s="4"/>
      <c r="E256" s="182"/>
      <c r="F256" s="182"/>
      <c r="G256" s="182"/>
      <c r="H256" s="183"/>
      <c r="I256" s="183"/>
      <c r="J256" s="182"/>
      <c r="K256" s="183"/>
      <c r="L256" s="183"/>
      <c r="M256" s="183"/>
      <c r="N256" s="5"/>
    </row>
    <row r="257" spans="1:14" x14ac:dyDescent="0.3">
      <c r="A257" s="7" t="str">
        <f t="shared" si="3"/>
        <v>5</v>
      </c>
      <c r="B257" s="9">
        <f>IF(D257=$B$1,,(IF(C257=MAX($C$3:C257),,MAX($C$3:C257))))</f>
        <v>11316524000</v>
      </c>
      <c r="C257" s="3"/>
      <c r="D257" s="4"/>
      <c r="E257" s="182"/>
      <c r="F257" s="182"/>
      <c r="G257" s="182"/>
      <c r="H257" s="183"/>
      <c r="I257" s="183"/>
      <c r="J257" s="182"/>
      <c r="K257" s="183"/>
      <c r="L257" s="183"/>
      <c r="M257" s="183"/>
      <c r="N257" s="5"/>
    </row>
    <row r="258" spans="1:14" x14ac:dyDescent="0.3">
      <c r="A258" s="7" t="str">
        <f t="shared" si="3"/>
        <v>5</v>
      </c>
      <c r="B258" s="9">
        <f>IF(D258=$B$1,,(IF(C258=MAX($C$3:C258),,MAX($C$3:C258))))</f>
        <v>11316524000</v>
      </c>
      <c r="C258" s="3"/>
      <c r="D258" s="4"/>
      <c r="E258" s="182"/>
      <c r="F258" s="182"/>
      <c r="G258" s="182"/>
      <c r="H258" s="183"/>
      <c r="I258" s="183"/>
      <c r="J258" s="182"/>
      <c r="K258" s="183"/>
      <c r="L258" s="183"/>
      <c r="M258" s="183"/>
      <c r="N258" s="5"/>
    </row>
    <row r="259" spans="1:14" x14ac:dyDescent="0.3">
      <c r="A259" s="7" t="str">
        <f t="shared" si="3"/>
        <v>5</v>
      </c>
      <c r="B259" s="9">
        <f>IF(D259=$B$1,,(IF(C259=MAX($C$3:C259),,MAX($C$3:C259))))</f>
        <v>11316524000</v>
      </c>
      <c r="C259" s="3"/>
      <c r="D259" s="4"/>
      <c r="E259" s="182"/>
      <c r="F259" s="182"/>
      <c r="G259" s="182"/>
      <c r="H259" s="183"/>
      <c r="I259" s="183"/>
      <c r="J259" s="182"/>
      <c r="K259" s="183"/>
      <c r="L259" s="183"/>
      <c r="M259" s="183"/>
      <c r="N259" s="5"/>
    </row>
    <row r="260" spans="1:14" x14ac:dyDescent="0.3">
      <c r="A260" s="7" t="str">
        <f t="shared" si="3"/>
        <v>5</v>
      </c>
      <c r="B260" s="9">
        <f>IF(D260=$B$1,,(IF(C260=MAX($C$3:C260),,MAX($C$3:C260))))</f>
        <v>11316524000</v>
      </c>
      <c r="C260" s="3"/>
      <c r="D260" s="4"/>
      <c r="E260" s="182"/>
      <c r="F260" s="182"/>
      <c r="G260" s="182"/>
      <c r="H260" s="183"/>
      <c r="I260" s="183"/>
      <c r="J260" s="182"/>
      <c r="K260" s="183"/>
      <c r="L260" s="183"/>
      <c r="M260" s="183"/>
      <c r="N260" s="5"/>
    </row>
    <row r="261" spans="1:14" x14ac:dyDescent="0.3">
      <c r="A261" s="7" t="str">
        <f t="shared" ref="A261:A324" si="4">IF(B261=0,LEFT(RIGHT(C261,6),1),LEFT(RIGHT(B261,6),1))</f>
        <v>5</v>
      </c>
      <c r="B261" s="9">
        <f>IF(D261=$B$1,,(IF(C261=MAX($C$3:C261),,MAX($C$3:C261))))</f>
        <v>11316524000</v>
      </c>
      <c r="C261" s="3"/>
      <c r="D261" s="4"/>
      <c r="E261" s="182"/>
      <c r="F261" s="182"/>
      <c r="G261" s="182"/>
      <c r="H261" s="183"/>
      <c r="I261" s="183"/>
      <c r="J261" s="182"/>
      <c r="K261" s="183"/>
      <c r="L261" s="183"/>
      <c r="M261" s="183"/>
      <c r="N261" s="5"/>
    </row>
    <row r="262" spans="1:14" x14ac:dyDescent="0.3">
      <c r="A262" s="7" t="str">
        <f t="shared" si="4"/>
        <v>5</v>
      </c>
      <c r="B262" s="9">
        <f>IF(D262=$B$1,,(IF(C262=MAX($C$3:C262),,MAX($C$3:C262))))</f>
        <v>11316524000</v>
      </c>
      <c r="C262" s="3"/>
      <c r="D262" s="4"/>
      <c r="E262" s="182"/>
      <c r="F262" s="182"/>
      <c r="G262" s="182"/>
      <c r="H262" s="183"/>
      <c r="I262" s="183"/>
      <c r="J262" s="182"/>
      <c r="K262" s="183"/>
      <c r="L262" s="183"/>
      <c r="M262" s="183"/>
      <c r="N262" s="5"/>
    </row>
    <row r="263" spans="1:14" x14ac:dyDescent="0.3">
      <c r="A263" s="7" t="str">
        <f t="shared" si="4"/>
        <v>5</v>
      </c>
      <c r="B263" s="9">
        <f>IF(D263=$B$1,,(IF(C263=MAX($C$3:C263),,MAX($C$3:C263))))</f>
        <v>11316524000</v>
      </c>
      <c r="C263" s="3"/>
      <c r="D263" s="4"/>
      <c r="E263" s="182"/>
      <c r="F263" s="182"/>
      <c r="G263" s="182"/>
      <c r="H263" s="183"/>
      <c r="I263" s="183"/>
      <c r="J263" s="182"/>
      <c r="K263" s="183"/>
      <c r="L263" s="183"/>
      <c r="M263" s="183"/>
      <c r="N263" s="5"/>
    </row>
    <row r="264" spans="1:14" x14ac:dyDescent="0.3">
      <c r="A264" s="7" t="str">
        <f t="shared" si="4"/>
        <v>5</v>
      </c>
      <c r="B264" s="9">
        <f>IF(D264=$B$1,,(IF(C264=MAX($C$3:C264),,MAX($C$3:C264))))</f>
        <v>11316524000</v>
      </c>
      <c r="C264" s="3"/>
      <c r="D264" s="4"/>
      <c r="E264" s="182"/>
      <c r="F264" s="182"/>
      <c r="G264" s="182"/>
      <c r="H264" s="183"/>
      <c r="I264" s="183"/>
      <c r="J264" s="182"/>
      <c r="K264" s="183"/>
      <c r="L264" s="183"/>
      <c r="M264" s="183"/>
      <c r="N264" s="5"/>
    </row>
    <row r="265" spans="1:14" x14ac:dyDescent="0.3">
      <c r="A265" s="7" t="str">
        <f t="shared" si="4"/>
        <v>5</v>
      </c>
      <c r="B265" s="9">
        <f>IF(D265=$B$1,,(IF(C265=MAX($C$3:C265),,MAX($C$3:C265))))</f>
        <v>11316524000</v>
      </c>
      <c r="C265" s="3"/>
      <c r="D265" s="4"/>
      <c r="E265" s="182"/>
      <c r="F265" s="182"/>
      <c r="G265" s="182"/>
      <c r="H265" s="183"/>
      <c r="I265" s="183"/>
      <c r="J265" s="182"/>
      <c r="K265" s="183"/>
      <c r="L265" s="183"/>
      <c r="M265" s="183"/>
      <c r="N265" s="5"/>
    </row>
    <row r="266" spans="1:14" x14ac:dyDescent="0.3">
      <c r="A266" s="7" t="str">
        <f t="shared" si="4"/>
        <v>5</v>
      </c>
      <c r="B266" s="9">
        <f>IF(D266=$B$1,,(IF(C266=MAX($C$3:C266),,MAX($C$3:C266))))</f>
        <v>11316524000</v>
      </c>
      <c r="C266" s="3"/>
      <c r="D266" s="4"/>
      <c r="E266" s="182"/>
      <c r="F266" s="182"/>
      <c r="G266" s="182"/>
      <c r="H266" s="183"/>
      <c r="I266" s="183"/>
      <c r="J266" s="182"/>
      <c r="K266" s="183"/>
      <c r="L266" s="183"/>
      <c r="M266" s="183"/>
      <c r="N266" s="5"/>
    </row>
    <row r="267" spans="1:14" x14ac:dyDescent="0.3">
      <c r="A267" s="7" t="str">
        <f t="shared" si="4"/>
        <v>5</v>
      </c>
      <c r="B267" s="9">
        <f>IF(D267=$B$1,,(IF(C267=MAX($C$3:C267),,MAX($C$3:C267))))</f>
        <v>11316524000</v>
      </c>
      <c r="C267" s="3"/>
      <c r="D267" s="4"/>
      <c r="E267" s="182"/>
      <c r="F267" s="182"/>
      <c r="G267" s="182"/>
      <c r="H267" s="183"/>
      <c r="I267" s="183"/>
      <c r="J267" s="182"/>
      <c r="K267" s="183"/>
      <c r="L267" s="183"/>
      <c r="M267" s="183"/>
      <c r="N267" s="5"/>
    </row>
    <row r="268" spans="1:14" x14ac:dyDescent="0.3">
      <c r="A268" s="7" t="str">
        <f t="shared" si="4"/>
        <v>5</v>
      </c>
      <c r="B268" s="9">
        <f>IF(D268=$B$1,,(IF(C268=MAX($C$3:C268),,MAX($C$3:C268))))</f>
        <v>11316524000</v>
      </c>
      <c r="C268" s="3"/>
      <c r="D268" s="4"/>
      <c r="E268" s="182"/>
      <c r="F268" s="182"/>
      <c r="G268" s="182"/>
      <c r="H268" s="183"/>
      <c r="I268" s="183"/>
      <c r="J268" s="182"/>
      <c r="K268" s="183"/>
      <c r="L268" s="183"/>
      <c r="M268" s="183"/>
      <c r="N268" s="5"/>
    </row>
    <row r="269" spans="1:14" x14ac:dyDescent="0.3">
      <c r="A269" s="7" t="str">
        <f t="shared" si="4"/>
        <v>5</v>
      </c>
      <c r="B269" s="9">
        <f>IF(D269=$B$1,,(IF(C269=MAX($C$3:C269),,MAX($C$3:C269))))</f>
        <v>11316524000</v>
      </c>
      <c r="C269" s="3"/>
      <c r="D269" s="4"/>
      <c r="E269" s="182"/>
      <c r="F269" s="182"/>
      <c r="G269" s="182"/>
      <c r="H269" s="183"/>
      <c r="I269" s="183"/>
      <c r="J269" s="182"/>
      <c r="K269" s="183"/>
      <c r="L269" s="183"/>
      <c r="M269" s="183"/>
      <c r="N269" s="5"/>
    </row>
    <row r="270" spans="1:14" x14ac:dyDescent="0.3">
      <c r="A270" s="7" t="str">
        <f t="shared" si="4"/>
        <v>5</v>
      </c>
      <c r="B270" s="9">
        <f>IF(D270=$B$1,,(IF(C270=MAX($C$3:C270),,MAX($C$3:C270))))</f>
        <v>11316524000</v>
      </c>
      <c r="C270" s="3"/>
      <c r="D270" s="4"/>
      <c r="E270" s="182"/>
      <c r="F270" s="182"/>
      <c r="G270" s="182"/>
      <c r="H270" s="183"/>
      <c r="I270" s="183"/>
      <c r="J270" s="182"/>
      <c r="K270" s="183"/>
      <c r="L270" s="183"/>
      <c r="M270" s="183"/>
      <c r="N270" s="5"/>
    </row>
    <row r="271" spans="1:14" x14ac:dyDescent="0.3">
      <c r="A271" s="7" t="str">
        <f t="shared" si="4"/>
        <v>5</v>
      </c>
      <c r="B271" s="9">
        <f>IF(D271=$B$1,,(IF(C271=MAX($C$3:C271),,MAX($C$3:C271))))</f>
        <v>11316524000</v>
      </c>
      <c r="C271" s="3"/>
      <c r="D271" s="4"/>
      <c r="E271" s="182"/>
      <c r="F271" s="182"/>
      <c r="G271" s="182"/>
      <c r="H271" s="183"/>
      <c r="I271" s="183"/>
      <c r="J271" s="182"/>
      <c r="K271" s="183"/>
      <c r="L271" s="183"/>
      <c r="M271" s="183"/>
      <c r="N271" s="5"/>
    </row>
    <row r="272" spans="1:14" x14ac:dyDescent="0.3">
      <c r="A272" s="7" t="str">
        <f t="shared" si="4"/>
        <v>5</v>
      </c>
      <c r="B272" s="9">
        <f>IF(D272=$B$1,,(IF(C272=MAX($C$3:C272),,MAX($C$3:C272))))</f>
        <v>11316524000</v>
      </c>
      <c r="C272" s="3"/>
      <c r="D272" s="4"/>
      <c r="E272" s="182"/>
      <c r="F272" s="182"/>
      <c r="G272" s="182"/>
      <c r="H272" s="183"/>
      <c r="I272" s="183"/>
      <c r="J272" s="182"/>
      <c r="K272" s="183"/>
      <c r="L272" s="183"/>
      <c r="M272" s="183"/>
      <c r="N272" s="5"/>
    </row>
    <row r="273" spans="1:14" x14ac:dyDescent="0.3">
      <c r="A273" s="7" t="str">
        <f t="shared" si="4"/>
        <v>5</v>
      </c>
      <c r="B273" s="9">
        <f>IF(D273=$B$1,,(IF(C273=MAX($C$3:C273),,MAX($C$3:C273))))</f>
        <v>11316524000</v>
      </c>
      <c r="C273" s="3"/>
      <c r="D273" s="4"/>
      <c r="E273" s="182"/>
      <c r="F273" s="182"/>
      <c r="G273" s="182"/>
      <c r="H273" s="183"/>
      <c r="I273" s="183"/>
      <c r="J273" s="182"/>
      <c r="K273" s="183"/>
      <c r="L273" s="183"/>
      <c r="M273" s="183"/>
      <c r="N273" s="5"/>
    </row>
    <row r="274" spans="1:14" x14ac:dyDescent="0.3">
      <c r="A274" s="7" t="str">
        <f t="shared" si="4"/>
        <v>5</v>
      </c>
      <c r="B274" s="9">
        <f>IF(D274=$B$1,,(IF(C274=MAX($C$3:C274),,MAX($C$3:C274))))</f>
        <v>11316524000</v>
      </c>
      <c r="C274" s="3"/>
      <c r="D274" s="4"/>
      <c r="E274" s="182"/>
      <c r="F274" s="182"/>
      <c r="G274" s="182"/>
      <c r="H274" s="183"/>
      <c r="I274" s="183"/>
      <c r="J274" s="182"/>
      <c r="K274" s="183"/>
      <c r="L274" s="183"/>
      <c r="M274" s="183"/>
      <c r="N274" s="5"/>
    </row>
    <row r="275" spans="1:14" x14ac:dyDescent="0.3">
      <c r="A275" s="7" t="str">
        <f t="shared" si="4"/>
        <v>5</v>
      </c>
      <c r="B275" s="9">
        <f>IF(D275=$B$1,,(IF(C275=MAX($C$3:C275),,MAX($C$3:C275))))</f>
        <v>11316524000</v>
      </c>
      <c r="C275" s="3"/>
      <c r="D275" s="4"/>
      <c r="E275" s="182"/>
      <c r="F275" s="182"/>
      <c r="G275" s="182"/>
      <c r="H275" s="183"/>
      <c r="I275" s="183"/>
      <c r="J275" s="182"/>
      <c r="K275" s="183"/>
      <c r="L275" s="183"/>
      <c r="M275" s="183"/>
      <c r="N275" s="5"/>
    </row>
    <row r="276" spans="1:14" x14ac:dyDescent="0.3">
      <c r="A276" s="7" t="str">
        <f t="shared" si="4"/>
        <v>5</v>
      </c>
      <c r="B276" s="9">
        <f>IF(D276=$B$1,,(IF(C276=MAX($C$3:C276),,MAX($C$3:C276))))</f>
        <v>11316524000</v>
      </c>
      <c r="C276" s="3"/>
      <c r="D276" s="4"/>
      <c r="E276" s="182"/>
      <c r="F276" s="182"/>
      <c r="G276" s="182"/>
      <c r="H276" s="183"/>
      <c r="I276" s="183"/>
      <c r="J276" s="182"/>
      <c r="K276" s="183"/>
      <c r="L276" s="183"/>
      <c r="M276" s="183"/>
      <c r="N276" s="5"/>
    </row>
    <row r="277" spans="1:14" x14ac:dyDescent="0.3">
      <c r="A277" s="7" t="str">
        <f t="shared" si="4"/>
        <v>5</v>
      </c>
      <c r="B277" s="9">
        <f>IF(D277=$B$1,,(IF(C277=MAX($C$3:C277),,MAX($C$3:C277))))</f>
        <v>11316524000</v>
      </c>
      <c r="C277" s="3"/>
      <c r="D277" s="4"/>
      <c r="E277" s="182"/>
      <c r="F277" s="182"/>
      <c r="G277" s="182"/>
      <c r="H277" s="183"/>
      <c r="I277" s="183"/>
      <c r="J277" s="182"/>
      <c r="K277" s="183"/>
      <c r="L277" s="183"/>
      <c r="M277" s="183"/>
      <c r="N277" s="5"/>
    </row>
    <row r="278" spans="1:14" x14ac:dyDescent="0.3">
      <c r="A278" s="7" t="str">
        <f t="shared" si="4"/>
        <v>5</v>
      </c>
      <c r="B278" s="9">
        <f>IF(D278=$B$1,,(IF(C278=MAX($C$3:C278),,MAX($C$3:C278))))</f>
        <v>11316524000</v>
      </c>
      <c r="C278" s="3"/>
      <c r="D278" s="4"/>
      <c r="E278" s="182"/>
      <c r="F278" s="182"/>
      <c r="G278" s="182"/>
      <c r="H278" s="183"/>
      <c r="I278" s="183"/>
      <c r="J278" s="182"/>
      <c r="K278" s="183"/>
      <c r="L278" s="183"/>
      <c r="M278" s="183"/>
      <c r="N278" s="5"/>
    </row>
    <row r="279" spans="1:14" x14ac:dyDescent="0.3">
      <c r="A279" s="7" t="str">
        <f t="shared" si="4"/>
        <v>5</v>
      </c>
      <c r="B279" s="9">
        <f>IF(D279=$B$1,,(IF(C279=MAX($C$3:C279),,MAX($C$3:C279))))</f>
        <v>11316524000</v>
      </c>
      <c r="C279" s="3"/>
      <c r="D279" s="4"/>
      <c r="E279" s="182"/>
      <c r="F279" s="182"/>
      <c r="G279" s="182"/>
      <c r="H279" s="183"/>
      <c r="I279" s="183"/>
      <c r="J279" s="182"/>
      <c r="K279" s="183"/>
      <c r="L279" s="183"/>
      <c r="M279" s="183"/>
      <c r="N279" s="5"/>
    </row>
    <row r="280" spans="1:14" x14ac:dyDescent="0.3">
      <c r="A280" s="7" t="str">
        <f t="shared" si="4"/>
        <v>5</v>
      </c>
      <c r="B280" s="9">
        <f>IF(D280=$B$1,,(IF(C280=MAX($C$3:C280),,MAX($C$3:C280))))</f>
        <v>11316524000</v>
      </c>
      <c r="C280" s="3"/>
      <c r="D280" s="4"/>
      <c r="E280" s="182"/>
      <c r="F280" s="182"/>
      <c r="G280" s="182"/>
      <c r="H280" s="183"/>
      <c r="I280" s="183"/>
      <c r="J280" s="182"/>
      <c r="K280" s="183"/>
      <c r="L280" s="183"/>
      <c r="M280" s="183"/>
      <c r="N280" s="5"/>
    </row>
    <row r="281" spans="1:14" x14ac:dyDescent="0.3">
      <c r="A281" s="7" t="str">
        <f t="shared" si="4"/>
        <v>5</v>
      </c>
      <c r="B281" s="9">
        <f>IF(D281=$B$1,,(IF(C281=MAX($C$3:C281),,MAX($C$3:C281))))</f>
        <v>11316524000</v>
      </c>
      <c r="C281" s="3"/>
      <c r="D281" s="4"/>
      <c r="E281" s="182"/>
      <c r="F281" s="182"/>
      <c r="G281" s="182"/>
      <c r="H281" s="183"/>
      <c r="I281" s="183"/>
      <c r="J281" s="182"/>
      <c r="K281" s="183"/>
      <c r="L281" s="183"/>
      <c r="M281" s="183"/>
      <c r="N281" s="5"/>
    </row>
    <row r="282" spans="1:14" x14ac:dyDescent="0.3">
      <c r="A282" s="7" t="str">
        <f t="shared" si="4"/>
        <v>5</v>
      </c>
      <c r="B282" s="9">
        <f>IF(D282=$B$1,,(IF(C282=MAX($C$3:C282),,MAX($C$3:C282))))</f>
        <v>11316524000</v>
      </c>
      <c r="C282" s="3"/>
      <c r="D282" s="4"/>
      <c r="E282" s="182"/>
      <c r="F282" s="182"/>
      <c r="G282" s="182"/>
      <c r="H282" s="183"/>
      <c r="I282" s="183"/>
      <c r="J282" s="182"/>
      <c r="K282" s="183"/>
      <c r="L282" s="183"/>
      <c r="M282" s="183"/>
      <c r="N282" s="5"/>
    </row>
    <row r="283" spans="1:14" x14ac:dyDescent="0.3">
      <c r="A283" s="7" t="str">
        <f t="shared" si="4"/>
        <v>5</v>
      </c>
      <c r="B283" s="9">
        <f>IF(D283=$B$1,,(IF(C283=MAX($C$3:C283),,MAX($C$3:C283))))</f>
        <v>11316524000</v>
      </c>
      <c r="C283" s="3"/>
      <c r="D283" s="4"/>
      <c r="E283" s="182"/>
      <c r="F283" s="182"/>
      <c r="G283" s="182"/>
      <c r="H283" s="183"/>
      <c r="I283" s="183"/>
      <c r="J283" s="182"/>
      <c r="K283" s="183"/>
      <c r="L283" s="183"/>
      <c r="M283" s="183"/>
      <c r="N283" s="5"/>
    </row>
    <row r="284" spans="1:14" x14ac:dyDescent="0.3">
      <c r="A284" s="7" t="str">
        <f t="shared" si="4"/>
        <v>5</v>
      </c>
      <c r="B284" s="9">
        <f>IF(D284=$B$1,,(IF(C284=MAX($C$3:C284),,MAX($C$3:C284))))</f>
        <v>11316524000</v>
      </c>
      <c r="C284" s="3"/>
      <c r="D284" s="4"/>
      <c r="E284" s="182"/>
      <c r="F284" s="182"/>
      <c r="G284" s="182"/>
      <c r="H284" s="183"/>
      <c r="I284" s="183"/>
      <c r="J284" s="182"/>
      <c r="K284" s="183"/>
      <c r="L284" s="183"/>
      <c r="M284" s="183"/>
      <c r="N284" s="5"/>
    </row>
    <row r="285" spans="1:14" x14ac:dyDescent="0.3">
      <c r="A285" s="7" t="str">
        <f t="shared" si="4"/>
        <v>5</v>
      </c>
      <c r="B285" s="9">
        <f>IF(D285=$B$1,,(IF(C285=MAX($C$3:C285),,MAX($C$3:C285))))</f>
        <v>11316524000</v>
      </c>
      <c r="C285" s="3"/>
      <c r="D285" s="4"/>
      <c r="E285" s="182"/>
      <c r="F285" s="182"/>
      <c r="G285" s="182"/>
      <c r="H285" s="183"/>
      <c r="I285" s="183"/>
      <c r="J285" s="182"/>
      <c r="K285" s="183"/>
      <c r="L285" s="183"/>
      <c r="M285" s="183"/>
      <c r="N285" s="5"/>
    </row>
    <row r="286" spans="1:14" x14ac:dyDescent="0.3">
      <c r="A286" s="7" t="str">
        <f t="shared" si="4"/>
        <v>5</v>
      </c>
      <c r="B286" s="9">
        <f>IF(D286=$B$1,,(IF(C286=MAX($C$3:C286),,MAX($C$3:C286))))</f>
        <v>11316524000</v>
      </c>
      <c r="C286" s="3"/>
      <c r="D286" s="4"/>
      <c r="E286" s="182"/>
      <c r="F286" s="182"/>
      <c r="G286" s="182"/>
      <c r="H286" s="183"/>
      <c r="I286" s="183"/>
      <c r="J286" s="182"/>
      <c r="K286" s="183"/>
      <c r="L286" s="183"/>
      <c r="M286" s="183"/>
      <c r="N286" s="5"/>
    </row>
    <row r="287" spans="1:14" x14ac:dyDescent="0.3">
      <c r="A287" s="7" t="str">
        <f t="shared" si="4"/>
        <v>5</v>
      </c>
      <c r="B287" s="9">
        <f>IF(D287=$B$1,,(IF(C287=MAX($C$3:C287),,MAX($C$3:C287))))</f>
        <v>11316524000</v>
      </c>
      <c r="C287" s="3"/>
      <c r="D287" s="4"/>
      <c r="E287" s="182"/>
      <c r="F287" s="182"/>
      <c r="G287" s="182"/>
      <c r="H287" s="183"/>
      <c r="I287" s="183"/>
      <c r="J287" s="182"/>
      <c r="K287" s="183"/>
      <c r="L287" s="183"/>
      <c r="M287" s="183"/>
      <c r="N287" s="5"/>
    </row>
    <row r="288" spans="1:14" x14ac:dyDescent="0.3">
      <c r="A288" s="7" t="str">
        <f t="shared" si="4"/>
        <v>5</v>
      </c>
      <c r="B288" s="9">
        <f>IF(D288=$B$1,,(IF(C288=MAX($C$3:C288),,MAX($C$3:C288))))</f>
        <v>11316524000</v>
      </c>
    </row>
    <row r="289" spans="1:2" x14ac:dyDescent="0.3">
      <c r="A289" s="7" t="str">
        <f t="shared" si="4"/>
        <v>5</v>
      </c>
      <c r="B289" s="9">
        <f>IF(D289=$B$1,,(IF(C289=MAX($C$3:C289),,MAX($C$3:C289))))</f>
        <v>11316524000</v>
      </c>
    </row>
    <row r="290" spans="1:2" x14ac:dyDescent="0.3">
      <c r="A290" s="7" t="str">
        <f t="shared" si="4"/>
        <v>5</v>
      </c>
      <c r="B290" s="9">
        <f>IF(D290=$B$1,,(IF(C290=MAX($C$3:C290),,MAX($C$3:C290))))</f>
        <v>11316524000</v>
      </c>
    </row>
    <row r="291" spans="1:2" x14ac:dyDescent="0.3">
      <c r="A291" s="7" t="str">
        <f t="shared" si="4"/>
        <v>5</v>
      </c>
      <c r="B291" s="9">
        <f>IF(D291=$B$1,,(IF(C291=MAX($C$3:C291),,MAX($C$3:C291))))</f>
        <v>11316524000</v>
      </c>
    </row>
    <row r="292" spans="1:2" x14ac:dyDescent="0.3">
      <c r="A292" s="7" t="str">
        <f t="shared" si="4"/>
        <v>5</v>
      </c>
      <c r="B292" s="9">
        <f>IF(D292=$B$1,,(IF(C292=MAX($C$3:C292),,MAX($C$3:C292))))</f>
        <v>11316524000</v>
      </c>
    </row>
    <row r="293" spans="1:2" x14ac:dyDescent="0.3">
      <c r="A293" s="7" t="str">
        <f t="shared" si="4"/>
        <v>5</v>
      </c>
      <c r="B293" s="9">
        <f>IF(D293=$B$1,,(IF(C293=MAX($C$3:C293),,MAX($C$3:C293))))</f>
        <v>11316524000</v>
      </c>
    </row>
    <row r="294" spans="1:2" x14ac:dyDescent="0.3">
      <c r="A294" s="7" t="str">
        <f t="shared" si="4"/>
        <v>5</v>
      </c>
      <c r="B294" s="9">
        <f>IF(D294=$B$1,,(IF(C294=MAX($C$3:C294),,MAX($C$3:C294))))</f>
        <v>11316524000</v>
      </c>
    </row>
    <row r="295" spans="1:2" x14ac:dyDescent="0.3">
      <c r="A295" s="7" t="str">
        <f t="shared" si="4"/>
        <v>5</v>
      </c>
      <c r="B295" s="9">
        <f>IF(D295=$B$1,,(IF(C295=MAX($C$3:C295),,MAX($C$3:C295))))</f>
        <v>11316524000</v>
      </c>
    </row>
    <row r="296" spans="1:2" x14ac:dyDescent="0.3">
      <c r="A296" s="7" t="str">
        <f t="shared" si="4"/>
        <v>5</v>
      </c>
      <c r="B296" s="9">
        <f>IF(D296=$B$1,,(IF(C296=MAX($C$3:C296),,MAX($C$3:C296))))</f>
        <v>11316524000</v>
      </c>
    </row>
    <row r="297" spans="1:2" x14ac:dyDescent="0.3">
      <c r="A297" s="7" t="str">
        <f t="shared" si="4"/>
        <v>5</v>
      </c>
      <c r="B297" s="9">
        <f>IF(D297=$B$1,,(IF(C297=MAX($C$3:C297),,MAX($C$3:C297))))</f>
        <v>11316524000</v>
      </c>
    </row>
    <row r="298" spans="1:2" x14ac:dyDescent="0.3">
      <c r="A298" s="7" t="str">
        <f t="shared" si="4"/>
        <v>5</v>
      </c>
      <c r="B298" s="9">
        <f>IF(D298=$B$1,,(IF(C298=MAX($C$3:C298),,MAX($C$3:C298))))</f>
        <v>11316524000</v>
      </c>
    </row>
    <row r="299" spans="1:2" x14ac:dyDescent="0.3">
      <c r="A299" s="7" t="str">
        <f t="shared" si="4"/>
        <v>5</v>
      </c>
      <c r="B299" s="9">
        <f>IF(D299=$B$1,,(IF(C299=MAX($C$3:C299),,MAX($C$3:C299))))</f>
        <v>11316524000</v>
      </c>
    </row>
    <row r="300" spans="1:2" x14ac:dyDescent="0.3">
      <c r="A300" s="7" t="str">
        <f t="shared" si="4"/>
        <v>5</v>
      </c>
      <c r="B300" s="9">
        <f>IF(D300=$B$1,,(IF(C300=MAX($C$3:C300),,MAX($C$3:C300))))</f>
        <v>11316524000</v>
      </c>
    </row>
    <row r="301" spans="1:2" x14ac:dyDescent="0.3">
      <c r="A301" s="7" t="str">
        <f t="shared" si="4"/>
        <v>5</v>
      </c>
      <c r="B301" s="9">
        <f>IF(D301=$B$1,,(IF(C301=MAX($C$3:C301),,MAX($C$3:C301))))</f>
        <v>11316524000</v>
      </c>
    </row>
    <row r="302" spans="1:2" x14ac:dyDescent="0.3">
      <c r="A302" s="7" t="str">
        <f t="shared" si="4"/>
        <v>5</v>
      </c>
      <c r="B302" s="9">
        <f>IF(D302=$B$1,,(IF(C302=MAX($C$3:C302),,MAX($C$3:C302))))</f>
        <v>11316524000</v>
      </c>
    </row>
    <row r="303" spans="1:2" x14ac:dyDescent="0.3">
      <c r="A303" s="7" t="str">
        <f t="shared" si="4"/>
        <v>5</v>
      </c>
      <c r="B303" s="9">
        <f>IF(D303=$B$1,,(IF(C303=MAX($C$3:C303),,MAX($C$3:C303))))</f>
        <v>11316524000</v>
      </c>
    </row>
    <row r="304" spans="1:2" x14ac:dyDescent="0.3">
      <c r="A304" s="7" t="str">
        <f t="shared" si="4"/>
        <v>5</v>
      </c>
      <c r="B304" s="9">
        <f>IF(D304=$B$1,,(IF(C304=MAX($C$3:C304),,MAX($C$3:C304))))</f>
        <v>11316524000</v>
      </c>
    </row>
    <row r="305" spans="1:2" x14ac:dyDescent="0.3">
      <c r="A305" s="7" t="str">
        <f t="shared" si="4"/>
        <v>5</v>
      </c>
      <c r="B305" s="9">
        <f>IF(D305=$B$1,,(IF(C305=MAX($C$3:C305),,MAX($C$3:C305))))</f>
        <v>11316524000</v>
      </c>
    </row>
    <row r="306" spans="1:2" x14ac:dyDescent="0.3">
      <c r="A306" s="7" t="str">
        <f t="shared" si="4"/>
        <v>5</v>
      </c>
      <c r="B306" s="9">
        <f>IF(D306=$B$1,,(IF(C306=MAX($C$3:C306),,MAX($C$3:C306))))</f>
        <v>11316524000</v>
      </c>
    </row>
    <row r="307" spans="1:2" x14ac:dyDescent="0.3">
      <c r="A307" s="7" t="str">
        <f t="shared" si="4"/>
        <v>5</v>
      </c>
      <c r="B307" s="9">
        <f>IF(D307=$B$1,,(IF(C307=MAX($C$3:C307),,MAX($C$3:C307))))</f>
        <v>11316524000</v>
      </c>
    </row>
    <row r="308" spans="1:2" x14ac:dyDescent="0.3">
      <c r="A308" s="7" t="str">
        <f t="shared" si="4"/>
        <v>5</v>
      </c>
      <c r="B308" s="9">
        <f>IF(D308=$B$1,,(IF(C308=MAX($C$3:C308),,MAX($C$3:C308))))</f>
        <v>11316524000</v>
      </c>
    </row>
    <row r="309" spans="1:2" x14ac:dyDescent="0.3">
      <c r="A309" s="7" t="str">
        <f t="shared" si="4"/>
        <v>5</v>
      </c>
      <c r="B309" s="9">
        <f>IF(D309=$B$1,,(IF(C309=MAX($C$3:C309),,MAX($C$3:C309))))</f>
        <v>11316524000</v>
      </c>
    </row>
    <row r="310" spans="1:2" x14ac:dyDescent="0.3">
      <c r="A310" s="7" t="str">
        <f t="shared" si="4"/>
        <v>5</v>
      </c>
      <c r="B310" s="9">
        <f>IF(D310=$B$1,,(IF(C310=MAX($C$3:C310),,MAX($C$3:C310))))</f>
        <v>11316524000</v>
      </c>
    </row>
    <row r="311" spans="1:2" x14ac:dyDescent="0.3">
      <c r="A311" s="7" t="str">
        <f t="shared" si="4"/>
        <v>5</v>
      </c>
      <c r="B311" s="9">
        <f>IF(D311=$B$1,,(IF(C311=MAX($C$3:C311),,MAX($C$3:C311))))</f>
        <v>11316524000</v>
      </c>
    </row>
    <row r="312" spans="1:2" x14ac:dyDescent="0.3">
      <c r="A312" s="7" t="str">
        <f t="shared" si="4"/>
        <v>5</v>
      </c>
      <c r="B312" s="9">
        <f>IF(D312=$B$1,,(IF(C312=MAX($C$3:C312),,MAX($C$3:C312))))</f>
        <v>11316524000</v>
      </c>
    </row>
    <row r="313" spans="1:2" x14ac:dyDescent="0.3">
      <c r="A313" s="7" t="str">
        <f t="shared" si="4"/>
        <v>5</v>
      </c>
      <c r="B313" s="9">
        <f>IF(D313=$B$1,,(IF(C313=MAX($C$3:C313),,MAX($C$3:C313))))</f>
        <v>11316524000</v>
      </c>
    </row>
    <row r="314" spans="1:2" x14ac:dyDescent="0.3">
      <c r="A314" s="7" t="str">
        <f t="shared" si="4"/>
        <v>5</v>
      </c>
      <c r="B314" s="9">
        <f>IF(D314=$B$1,,(IF(C314=MAX($C$3:C314),,MAX($C$3:C314))))</f>
        <v>11316524000</v>
      </c>
    </row>
    <row r="315" spans="1:2" x14ac:dyDescent="0.3">
      <c r="A315" s="7" t="str">
        <f t="shared" si="4"/>
        <v>5</v>
      </c>
      <c r="B315" s="9">
        <f>IF(D315=$B$1,,(IF(C315=MAX($C$3:C315),,MAX($C$3:C315))))</f>
        <v>11316524000</v>
      </c>
    </row>
    <row r="316" spans="1:2" x14ac:dyDescent="0.3">
      <c r="A316" s="7" t="str">
        <f t="shared" si="4"/>
        <v>5</v>
      </c>
      <c r="B316" s="9">
        <f>IF(D316=$B$1,,(IF(C316=MAX($C$3:C316),,MAX($C$3:C316))))</f>
        <v>11316524000</v>
      </c>
    </row>
    <row r="317" spans="1:2" x14ac:dyDescent="0.3">
      <c r="A317" s="7" t="str">
        <f t="shared" si="4"/>
        <v>5</v>
      </c>
      <c r="B317" s="9">
        <f>IF(D317=$B$1,,(IF(C317=MAX($C$3:C317),,MAX($C$3:C317))))</f>
        <v>11316524000</v>
      </c>
    </row>
    <row r="318" spans="1:2" x14ac:dyDescent="0.3">
      <c r="A318" s="7" t="str">
        <f t="shared" si="4"/>
        <v>5</v>
      </c>
      <c r="B318" s="9">
        <f>IF(D318=$B$1,,(IF(C318=MAX($C$3:C318),,MAX($C$3:C318))))</f>
        <v>11316524000</v>
      </c>
    </row>
    <row r="319" spans="1:2" x14ac:dyDescent="0.3">
      <c r="A319" s="7" t="str">
        <f t="shared" si="4"/>
        <v>5</v>
      </c>
      <c r="B319" s="9">
        <f>IF(D319=$B$1,,(IF(C319=MAX($C$3:C319),,MAX($C$3:C319))))</f>
        <v>11316524000</v>
      </c>
    </row>
    <row r="320" spans="1:2" x14ac:dyDescent="0.3">
      <c r="A320" s="7" t="str">
        <f t="shared" si="4"/>
        <v>5</v>
      </c>
      <c r="B320" s="9">
        <f>IF(D320=$B$1,,(IF(C320=MAX($C$3:C320),,MAX($C$3:C320))))</f>
        <v>11316524000</v>
      </c>
    </row>
    <row r="321" spans="1:2" x14ac:dyDescent="0.3">
      <c r="A321" s="7" t="str">
        <f t="shared" si="4"/>
        <v>5</v>
      </c>
      <c r="B321" s="9">
        <f>IF(D321=$B$1,,(IF(C321=MAX($C$3:C321),,MAX($C$3:C321))))</f>
        <v>11316524000</v>
      </c>
    </row>
    <row r="322" spans="1:2" x14ac:dyDescent="0.3">
      <c r="A322" s="7" t="str">
        <f t="shared" si="4"/>
        <v>5</v>
      </c>
      <c r="B322" s="9">
        <f>IF(D322=$B$1,,(IF(C322=MAX($C$3:C322),,MAX($C$3:C322))))</f>
        <v>11316524000</v>
      </c>
    </row>
    <row r="323" spans="1:2" x14ac:dyDescent="0.3">
      <c r="A323" s="7" t="str">
        <f t="shared" si="4"/>
        <v>5</v>
      </c>
      <c r="B323" s="9">
        <f>IF(D323=$B$1,,(IF(C323=MAX($C$3:C323),,MAX($C$3:C323))))</f>
        <v>11316524000</v>
      </c>
    </row>
    <row r="324" spans="1:2" x14ac:dyDescent="0.3">
      <c r="A324" s="7" t="str">
        <f t="shared" si="4"/>
        <v>5</v>
      </c>
      <c r="B324" s="9">
        <f>IF(D324=$B$1,,(IF(C324=MAX($C$3:C324),,MAX($C$3:C324))))</f>
        <v>11316524000</v>
      </c>
    </row>
    <row r="325" spans="1:2" x14ac:dyDescent="0.3">
      <c r="A325" s="7" t="str">
        <f t="shared" ref="A325:A388" si="5">IF(B325=0,LEFT(RIGHT(C325,6),1),LEFT(RIGHT(B325,6),1))</f>
        <v>5</v>
      </c>
      <c r="B325" s="9">
        <f>IF(D325=$B$1,,(IF(C325=MAX($C$3:C325),,MAX($C$3:C325))))</f>
        <v>11316524000</v>
      </c>
    </row>
    <row r="326" spans="1:2" x14ac:dyDescent="0.3">
      <c r="A326" s="7" t="str">
        <f t="shared" si="5"/>
        <v>5</v>
      </c>
      <c r="B326" s="9">
        <f>IF(D326=$B$1,,(IF(C326=MAX($C$3:C326),,MAX($C$3:C326))))</f>
        <v>11316524000</v>
      </c>
    </row>
    <row r="327" spans="1:2" x14ac:dyDescent="0.3">
      <c r="A327" s="7" t="str">
        <f t="shared" si="5"/>
        <v>5</v>
      </c>
      <c r="B327" s="9">
        <f>IF(D327=$B$1,,(IF(C327=MAX($C$3:C327),,MAX($C$3:C327))))</f>
        <v>11316524000</v>
      </c>
    </row>
    <row r="328" spans="1:2" x14ac:dyDescent="0.3">
      <c r="A328" s="7" t="str">
        <f t="shared" si="5"/>
        <v>5</v>
      </c>
      <c r="B328" s="9">
        <f>IF(D328=$B$1,,(IF(C328=MAX($C$3:C328),,MAX($C$3:C328))))</f>
        <v>11316524000</v>
      </c>
    </row>
    <row r="329" spans="1:2" x14ac:dyDescent="0.3">
      <c r="A329" s="7" t="str">
        <f t="shared" si="5"/>
        <v>5</v>
      </c>
      <c r="B329" s="9">
        <f>IF(D329=$B$1,,(IF(C329=MAX($C$3:C329),,MAX($C$3:C329))))</f>
        <v>11316524000</v>
      </c>
    </row>
    <row r="330" spans="1:2" x14ac:dyDescent="0.3">
      <c r="A330" s="7" t="str">
        <f t="shared" si="5"/>
        <v>5</v>
      </c>
      <c r="B330" s="9">
        <f>IF(D330=$B$1,,(IF(C330=MAX($C$3:C330),,MAX($C$3:C330))))</f>
        <v>11316524000</v>
      </c>
    </row>
    <row r="331" spans="1:2" x14ac:dyDescent="0.3">
      <c r="A331" s="7" t="str">
        <f t="shared" si="5"/>
        <v>5</v>
      </c>
      <c r="B331" s="9">
        <f>IF(D331=$B$1,,(IF(C331=MAX($C$3:C331),,MAX($C$3:C331))))</f>
        <v>11316524000</v>
      </c>
    </row>
    <row r="332" spans="1:2" x14ac:dyDescent="0.3">
      <c r="A332" s="7" t="str">
        <f t="shared" si="5"/>
        <v>5</v>
      </c>
      <c r="B332" s="9">
        <f>IF(D332=$B$1,,(IF(C332=MAX($C$3:C332),,MAX($C$3:C332))))</f>
        <v>11316524000</v>
      </c>
    </row>
    <row r="333" spans="1:2" x14ac:dyDescent="0.3">
      <c r="A333" s="7" t="str">
        <f t="shared" si="5"/>
        <v>5</v>
      </c>
      <c r="B333" s="9">
        <f>IF(D333=$B$1,,(IF(C333=MAX($C$3:C333),,MAX($C$3:C333))))</f>
        <v>11316524000</v>
      </c>
    </row>
    <row r="334" spans="1:2" x14ac:dyDescent="0.3">
      <c r="A334" s="7" t="str">
        <f t="shared" si="5"/>
        <v>5</v>
      </c>
      <c r="B334" s="9">
        <f>IF(D334=$B$1,,(IF(C334=MAX($C$3:C334),,MAX($C$3:C334))))</f>
        <v>11316524000</v>
      </c>
    </row>
    <row r="335" spans="1:2" x14ac:dyDescent="0.3">
      <c r="A335" s="7" t="str">
        <f t="shared" si="5"/>
        <v>5</v>
      </c>
      <c r="B335" s="9">
        <f>IF(D335=$B$1,,(IF(C335=MAX($C$3:C335),,MAX($C$3:C335))))</f>
        <v>11316524000</v>
      </c>
    </row>
    <row r="336" spans="1:2" x14ac:dyDescent="0.3">
      <c r="A336" s="7" t="str">
        <f t="shared" si="5"/>
        <v>5</v>
      </c>
      <c r="B336" s="9">
        <f>IF(D336=$B$1,,(IF(C336=MAX($C$3:C336),,MAX($C$3:C336))))</f>
        <v>11316524000</v>
      </c>
    </row>
    <row r="337" spans="1:2" x14ac:dyDescent="0.3">
      <c r="A337" s="7" t="str">
        <f t="shared" si="5"/>
        <v>5</v>
      </c>
      <c r="B337" s="9">
        <f>IF(D337=$B$1,,(IF(C337=MAX($C$3:C337),,MAX($C$3:C337))))</f>
        <v>11316524000</v>
      </c>
    </row>
    <row r="338" spans="1:2" x14ac:dyDescent="0.3">
      <c r="A338" s="7" t="str">
        <f t="shared" si="5"/>
        <v>5</v>
      </c>
      <c r="B338" s="9">
        <f>IF(D338=$B$1,,(IF(C338=MAX($C$3:C338),,MAX($C$3:C338))))</f>
        <v>11316524000</v>
      </c>
    </row>
    <row r="339" spans="1:2" x14ac:dyDescent="0.3">
      <c r="A339" s="7" t="str">
        <f t="shared" si="5"/>
        <v>5</v>
      </c>
      <c r="B339" s="9">
        <f>IF(D339=$B$1,,(IF(C339=MAX($C$3:C339),,MAX($C$3:C339))))</f>
        <v>11316524000</v>
      </c>
    </row>
    <row r="340" spans="1:2" x14ac:dyDescent="0.3">
      <c r="A340" s="7" t="str">
        <f t="shared" si="5"/>
        <v>5</v>
      </c>
      <c r="B340" s="9">
        <f>IF(D340=$B$1,,(IF(C340=MAX($C$3:C340),,MAX($C$3:C340))))</f>
        <v>11316524000</v>
      </c>
    </row>
    <row r="341" spans="1:2" x14ac:dyDescent="0.3">
      <c r="A341" s="7" t="str">
        <f t="shared" si="5"/>
        <v>5</v>
      </c>
      <c r="B341" s="9">
        <f>IF(D341=$B$1,,(IF(C341=MAX($C$3:C341),,MAX($C$3:C341))))</f>
        <v>11316524000</v>
      </c>
    </row>
    <row r="342" spans="1:2" x14ac:dyDescent="0.3">
      <c r="A342" s="7" t="str">
        <f t="shared" si="5"/>
        <v>5</v>
      </c>
      <c r="B342" s="9">
        <f>IF(D342=$B$1,,(IF(C342=MAX($C$3:C342),,MAX($C$3:C342))))</f>
        <v>11316524000</v>
      </c>
    </row>
    <row r="343" spans="1:2" x14ac:dyDescent="0.3">
      <c r="A343" s="7" t="str">
        <f t="shared" si="5"/>
        <v>5</v>
      </c>
      <c r="B343" s="9">
        <f>IF(D343=$B$1,,(IF(C343=MAX($C$3:C343),,MAX($C$3:C343))))</f>
        <v>11316524000</v>
      </c>
    </row>
    <row r="344" spans="1:2" x14ac:dyDescent="0.3">
      <c r="A344" s="7" t="str">
        <f t="shared" si="5"/>
        <v>5</v>
      </c>
      <c r="B344" s="9">
        <f>IF(D344=$B$1,,(IF(C344=MAX($C$3:C344),,MAX($C$3:C344))))</f>
        <v>11316524000</v>
      </c>
    </row>
    <row r="345" spans="1:2" x14ac:dyDescent="0.3">
      <c r="A345" s="7" t="str">
        <f t="shared" si="5"/>
        <v>5</v>
      </c>
      <c r="B345" s="9">
        <f>IF(D345=$B$1,,(IF(C345=MAX($C$3:C345),,MAX($C$3:C345))))</f>
        <v>11316524000</v>
      </c>
    </row>
    <row r="346" spans="1:2" x14ac:dyDescent="0.3">
      <c r="A346" s="7" t="str">
        <f t="shared" si="5"/>
        <v>5</v>
      </c>
      <c r="B346" s="9">
        <f>IF(D346=$B$1,,(IF(C346=MAX($C$3:C346),,MAX($C$3:C346))))</f>
        <v>11316524000</v>
      </c>
    </row>
    <row r="347" spans="1:2" x14ac:dyDescent="0.3">
      <c r="A347" s="7" t="str">
        <f t="shared" si="5"/>
        <v>5</v>
      </c>
      <c r="B347" s="9">
        <f>IF(D347=$B$1,,(IF(C347=MAX($C$3:C347),,MAX($C$3:C347))))</f>
        <v>11316524000</v>
      </c>
    </row>
    <row r="348" spans="1:2" x14ac:dyDescent="0.3">
      <c r="A348" s="7" t="str">
        <f t="shared" si="5"/>
        <v>5</v>
      </c>
      <c r="B348" s="9">
        <f>IF(D348=$B$1,,(IF(C348=MAX($C$3:C348),,MAX($C$3:C348))))</f>
        <v>11316524000</v>
      </c>
    </row>
    <row r="349" spans="1:2" x14ac:dyDescent="0.3">
      <c r="A349" s="7" t="str">
        <f t="shared" si="5"/>
        <v>5</v>
      </c>
      <c r="B349" s="9">
        <f>IF(D349=$B$1,,(IF(C349=MAX($C$3:C349),,MAX($C$3:C349))))</f>
        <v>11316524000</v>
      </c>
    </row>
    <row r="350" spans="1:2" x14ac:dyDescent="0.3">
      <c r="A350" s="7" t="str">
        <f t="shared" si="5"/>
        <v>5</v>
      </c>
      <c r="B350" s="9">
        <f>IF(D350=$B$1,,(IF(C350=MAX($C$3:C350),,MAX($C$3:C350))))</f>
        <v>11316524000</v>
      </c>
    </row>
    <row r="351" spans="1:2" x14ac:dyDescent="0.3">
      <c r="A351" s="7" t="str">
        <f t="shared" si="5"/>
        <v>5</v>
      </c>
      <c r="B351" s="9">
        <f>IF(D351=$B$1,,(IF(C351=MAX($C$3:C351),,MAX($C$3:C351))))</f>
        <v>11316524000</v>
      </c>
    </row>
    <row r="352" spans="1:2" x14ac:dyDescent="0.3">
      <c r="A352" s="7" t="str">
        <f t="shared" si="5"/>
        <v>5</v>
      </c>
      <c r="B352" s="9">
        <f>IF(D352=$B$1,,(IF(C352=MAX($C$3:C352),,MAX($C$3:C352))))</f>
        <v>11316524000</v>
      </c>
    </row>
    <row r="353" spans="1:2" x14ac:dyDescent="0.3">
      <c r="A353" s="7" t="str">
        <f t="shared" si="5"/>
        <v>5</v>
      </c>
      <c r="B353" s="9">
        <f>IF(D353=$B$1,,(IF(C353=MAX($C$3:C353),,MAX($C$3:C353))))</f>
        <v>11316524000</v>
      </c>
    </row>
    <row r="354" spans="1:2" x14ac:dyDescent="0.3">
      <c r="A354" s="7" t="str">
        <f t="shared" si="5"/>
        <v>5</v>
      </c>
      <c r="B354" s="9">
        <f>IF(D354=$B$1,,(IF(C354=MAX($C$3:C354),,MAX($C$3:C354))))</f>
        <v>11316524000</v>
      </c>
    </row>
    <row r="355" spans="1:2" x14ac:dyDescent="0.3">
      <c r="A355" s="7" t="str">
        <f t="shared" si="5"/>
        <v>5</v>
      </c>
      <c r="B355" s="9">
        <f>IF(D355=$B$1,,(IF(C355=MAX($C$3:C355),,MAX($C$3:C355))))</f>
        <v>11316524000</v>
      </c>
    </row>
    <row r="356" spans="1:2" x14ac:dyDescent="0.3">
      <c r="A356" s="7" t="str">
        <f t="shared" si="5"/>
        <v>5</v>
      </c>
      <c r="B356" s="9">
        <f>IF(D356=$B$1,,(IF(C356=MAX($C$3:C356),,MAX($C$3:C356))))</f>
        <v>11316524000</v>
      </c>
    </row>
    <row r="357" spans="1:2" x14ac:dyDescent="0.3">
      <c r="A357" s="7" t="str">
        <f t="shared" si="5"/>
        <v>5</v>
      </c>
      <c r="B357" s="9">
        <f>IF(D357=$B$1,,(IF(C357=MAX($C$3:C357),,MAX($C$3:C357))))</f>
        <v>11316524000</v>
      </c>
    </row>
    <row r="358" spans="1:2" x14ac:dyDescent="0.3">
      <c r="A358" s="7" t="str">
        <f t="shared" si="5"/>
        <v>5</v>
      </c>
      <c r="B358" s="9">
        <f>IF(D358=$B$1,,(IF(C358=MAX($C$3:C358),,MAX($C$3:C358))))</f>
        <v>11316524000</v>
      </c>
    </row>
    <row r="359" spans="1:2" x14ac:dyDescent="0.3">
      <c r="A359" s="7" t="str">
        <f t="shared" si="5"/>
        <v>5</v>
      </c>
      <c r="B359" s="9">
        <f>IF(D359=$B$1,,(IF(C359=MAX($C$3:C359),,MAX($C$3:C359))))</f>
        <v>11316524000</v>
      </c>
    </row>
    <row r="360" spans="1:2" x14ac:dyDescent="0.3">
      <c r="A360" s="7" t="str">
        <f t="shared" si="5"/>
        <v>5</v>
      </c>
      <c r="B360" s="9">
        <f>IF(D360=$B$1,,(IF(C360=MAX($C$3:C360),,MAX($C$3:C360))))</f>
        <v>11316524000</v>
      </c>
    </row>
    <row r="361" spans="1:2" x14ac:dyDescent="0.3">
      <c r="A361" s="7" t="str">
        <f t="shared" si="5"/>
        <v>5</v>
      </c>
      <c r="B361" s="9">
        <f>IF(D361=$B$1,,(IF(C361=MAX($C$3:C361),,MAX($C$3:C361))))</f>
        <v>11316524000</v>
      </c>
    </row>
    <row r="362" spans="1:2" x14ac:dyDescent="0.3">
      <c r="A362" s="7" t="str">
        <f t="shared" si="5"/>
        <v>5</v>
      </c>
      <c r="B362" s="9">
        <f>IF(D362=$B$1,,(IF(C362=MAX($C$3:C362),,MAX($C$3:C362))))</f>
        <v>11316524000</v>
      </c>
    </row>
    <row r="363" spans="1:2" x14ac:dyDescent="0.3">
      <c r="A363" s="7" t="str">
        <f t="shared" si="5"/>
        <v>5</v>
      </c>
      <c r="B363" s="9">
        <f>IF(D363=$B$1,,(IF(C363=MAX($C$3:C363),,MAX($C$3:C363))))</f>
        <v>11316524000</v>
      </c>
    </row>
    <row r="364" spans="1:2" x14ac:dyDescent="0.3">
      <c r="A364" s="7" t="str">
        <f t="shared" si="5"/>
        <v>5</v>
      </c>
      <c r="B364" s="9">
        <f>IF(D364=$B$1,,(IF(C364=MAX($C$3:C364),,MAX($C$3:C364))))</f>
        <v>11316524000</v>
      </c>
    </row>
    <row r="365" spans="1:2" x14ac:dyDescent="0.3">
      <c r="A365" s="7" t="str">
        <f t="shared" si="5"/>
        <v>5</v>
      </c>
      <c r="B365" s="9">
        <f>IF(D365=$B$1,,(IF(C365=MAX($C$3:C365),,MAX($C$3:C365))))</f>
        <v>11316524000</v>
      </c>
    </row>
    <row r="366" spans="1:2" x14ac:dyDescent="0.3">
      <c r="A366" s="7" t="str">
        <f t="shared" si="5"/>
        <v>5</v>
      </c>
      <c r="B366" s="9">
        <f>IF(D366=$B$1,,(IF(C366=MAX($C$3:C366),,MAX($C$3:C366))))</f>
        <v>11316524000</v>
      </c>
    </row>
    <row r="367" spans="1:2" x14ac:dyDescent="0.3">
      <c r="A367" s="7" t="str">
        <f t="shared" si="5"/>
        <v>5</v>
      </c>
      <c r="B367" s="9">
        <f>IF(D367=$B$1,,(IF(C367=MAX($C$3:C367),,MAX($C$3:C367))))</f>
        <v>11316524000</v>
      </c>
    </row>
    <row r="368" spans="1:2" x14ac:dyDescent="0.3">
      <c r="A368" s="7" t="str">
        <f t="shared" si="5"/>
        <v>5</v>
      </c>
      <c r="B368" s="9">
        <f>IF(D368=$B$1,,(IF(C368=MAX($C$3:C368),,MAX($C$3:C368))))</f>
        <v>11316524000</v>
      </c>
    </row>
    <row r="369" spans="1:2" x14ac:dyDescent="0.3">
      <c r="A369" s="7" t="str">
        <f t="shared" si="5"/>
        <v>5</v>
      </c>
      <c r="B369" s="9">
        <f>IF(D369=$B$1,,(IF(C369=MAX($C$3:C369),,MAX($C$3:C369))))</f>
        <v>11316524000</v>
      </c>
    </row>
    <row r="370" spans="1:2" x14ac:dyDescent="0.3">
      <c r="A370" s="7" t="str">
        <f t="shared" si="5"/>
        <v>5</v>
      </c>
      <c r="B370" s="9">
        <f>IF(D370=$B$1,,(IF(C370=MAX($C$3:C370),,MAX($C$3:C370))))</f>
        <v>11316524000</v>
      </c>
    </row>
    <row r="371" spans="1:2" x14ac:dyDescent="0.3">
      <c r="A371" s="7" t="str">
        <f t="shared" si="5"/>
        <v>5</v>
      </c>
      <c r="B371" s="9">
        <f>IF(D371=$B$1,,(IF(C371=MAX($C$3:C371),,MAX($C$3:C371))))</f>
        <v>11316524000</v>
      </c>
    </row>
    <row r="372" spans="1:2" x14ac:dyDescent="0.3">
      <c r="A372" s="7" t="str">
        <f t="shared" si="5"/>
        <v>5</v>
      </c>
      <c r="B372" s="9">
        <f>IF(D372=$B$1,,(IF(C372=MAX($C$3:C372),,MAX($C$3:C372))))</f>
        <v>11316524000</v>
      </c>
    </row>
    <row r="373" spans="1:2" x14ac:dyDescent="0.3">
      <c r="A373" s="7" t="str">
        <f t="shared" si="5"/>
        <v>5</v>
      </c>
      <c r="B373" s="9">
        <f>IF(D373=$B$1,,(IF(C373=MAX($C$3:C373),,MAX($C$3:C373))))</f>
        <v>11316524000</v>
      </c>
    </row>
    <row r="374" spans="1:2" x14ac:dyDescent="0.3">
      <c r="A374" s="7" t="str">
        <f t="shared" si="5"/>
        <v>5</v>
      </c>
      <c r="B374" s="9">
        <f>IF(D374=$B$1,,(IF(C374=MAX($C$3:C374),,MAX($C$3:C374))))</f>
        <v>11316524000</v>
      </c>
    </row>
    <row r="375" spans="1:2" x14ac:dyDescent="0.3">
      <c r="A375" s="7" t="str">
        <f t="shared" si="5"/>
        <v>5</v>
      </c>
      <c r="B375" s="9">
        <f>IF(D375=$B$1,,(IF(C375=MAX($C$3:C375),,MAX($C$3:C375))))</f>
        <v>11316524000</v>
      </c>
    </row>
    <row r="376" spans="1:2" x14ac:dyDescent="0.3">
      <c r="A376" s="7" t="str">
        <f t="shared" si="5"/>
        <v>5</v>
      </c>
      <c r="B376" s="9">
        <f>IF(D376=$B$1,,(IF(C376=MAX($C$3:C376),,MAX($C$3:C376))))</f>
        <v>11316524000</v>
      </c>
    </row>
    <row r="377" spans="1:2" x14ac:dyDescent="0.3">
      <c r="A377" s="7" t="str">
        <f t="shared" si="5"/>
        <v>5</v>
      </c>
      <c r="B377" s="9">
        <f>IF(D377=$B$1,,(IF(C377=MAX($C$3:C377),,MAX($C$3:C377))))</f>
        <v>11316524000</v>
      </c>
    </row>
    <row r="378" spans="1:2" x14ac:dyDescent="0.3">
      <c r="A378" s="7" t="str">
        <f t="shared" si="5"/>
        <v>5</v>
      </c>
      <c r="B378" s="9">
        <f>IF(D378=$B$1,,(IF(C378=MAX($C$3:C378),,MAX($C$3:C378))))</f>
        <v>11316524000</v>
      </c>
    </row>
    <row r="379" spans="1:2" x14ac:dyDescent="0.3">
      <c r="A379" s="7" t="str">
        <f t="shared" si="5"/>
        <v>5</v>
      </c>
      <c r="B379" s="9">
        <f>IF(D379=$B$1,,(IF(C379=MAX($C$3:C379),,MAX($C$3:C379))))</f>
        <v>11316524000</v>
      </c>
    </row>
    <row r="380" spans="1:2" x14ac:dyDescent="0.3">
      <c r="A380" s="7" t="str">
        <f t="shared" si="5"/>
        <v>5</v>
      </c>
      <c r="B380" s="9">
        <f>IF(D380=$B$1,,(IF(C380=MAX($C$3:C380),,MAX($C$3:C380))))</f>
        <v>11316524000</v>
      </c>
    </row>
    <row r="381" spans="1:2" x14ac:dyDescent="0.3">
      <c r="A381" s="7" t="str">
        <f t="shared" si="5"/>
        <v>5</v>
      </c>
      <c r="B381" s="9">
        <f>IF(D381=$B$1,,(IF(C381=MAX($C$3:C381),,MAX($C$3:C381))))</f>
        <v>11316524000</v>
      </c>
    </row>
    <row r="382" spans="1:2" x14ac:dyDescent="0.3">
      <c r="A382" s="7" t="str">
        <f t="shared" si="5"/>
        <v>5</v>
      </c>
      <c r="B382" s="9">
        <f>IF(D382=$B$1,,(IF(C382=MAX($C$3:C382),,MAX($C$3:C382))))</f>
        <v>11316524000</v>
      </c>
    </row>
    <row r="383" spans="1:2" x14ac:dyDescent="0.3">
      <c r="A383" s="7" t="str">
        <f t="shared" si="5"/>
        <v>5</v>
      </c>
      <c r="B383" s="9">
        <f>IF(D383=$B$1,,(IF(C383=MAX($C$3:C383),,MAX($C$3:C383))))</f>
        <v>11316524000</v>
      </c>
    </row>
    <row r="384" spans="1:2" x14ac:dyDescent="0.3">
      <c r="A384" s="7" t="str">
        <f t="shared" si="5"/>
        <v>5</v>
      </c>
      <c r="B384" s="9">
        <f>IF(D384=$B$1,,(IF(C384=MAX($C$3:C384),,MAX($C$3:C384))))</f>
        <v>11316524000</v>
      </c>
    </row>
    <row r="385" spans="1:2" x14ac:dyDescent="0.3">
      <c r="A385" s="7" t="str">
        <f t="shared" si="5"/>
        <v>5</v>
      </c>
      <c r="B385" s="9">
        <f>IF(D385=$B$1,,(IF(C385=MAX($C$3:C385),,MAX($C$3:C385))))</f>
        <v>11316524000</v>
      </c>
    </row>
    <row r="386" spans="1:2" x14ac:dyDescent="0.3">
      <c r="A386" s="7" t="str">
        <f t="shared" si="5"/>
        <v>5</v>
      </c>
      <c r="B386" s="9">
        <f>IF(D386=$B$1,,(IF(C386=MAX($C$3:C386),,MAX($C$3:C386))))</f>
        <v>11316524000</v>
      </c>
    </row>
    <row r="387" spans="1:2" x14ac:dyDescent="0.3">
      <c r="A387" s="7" t="str">
        <f t="shared" si="5"/>
        <v>5</v>
      </c>
      <c r="B387" s="9">
        <f>IF(D387=$B$1,,(IF(C387=MAX($C$3:C387),,MAX($C$3:C387))))</f>
        <v>11316524000</v>
      </c>
    </row>
    <row r="388" spans="1:2" x14ac:dyDescent="0.3">
      <c r="A388" s="7" t="str">
        <f t="shared" si="5"/>
        <v>5</v>
      </c>
      <c r="B388" s="9">
        <f>IF(D388=$B$1,,(IF(C388=MAX($C$3:C388),,MAX($C$3:C388))))</f>
        <v>11316524000</v>
      </c>
    </row>
    <row r="389" spans="1:2" x14ac:dyDescent="0.3">
      <c r="A389" s="7" t="str">
        <f t="shared" ref="A389:A452" si="6">IF(B389=0,LEFT(RIGHT(C389,6),1),LEFT(RIGHT(B389,6),1))</f>
        <v>5</v>
      </c>
      <c r="B389" s="9">
        <f>IF(D389=$B$1,,(IF(C389=MAX($C$3:C389),,MAX($C$3:C389))))</f>
        <v>11316524000</v>
      </c>
    </row>
    <row r="390" spans="1:2" x14ac:dyDescent="0.3">
      <c r="A390" s="7" t="str">
        <f t="shared" si="6"/>
        <v>5</v>
      </c>
      <c r="B390" s="9">
        <f>IF(D390=$B$1,,(IF(C390=MAX($C$3:C390),,MAX($C$3:C390))))</f>
        <v>11316524000</v>
      </c>
    </row>
    <row r="391" spans="1:2" x14ac:dyDescent="0.3">
      <c r="A391" s="7" t="str">
        <f t="shared" si="6"/>
        <v>5</v>
      </c>
      <c r="B391" s="9">
        <f>IF(D391=$B$1,,(IF(C391=MAX($C$3:C391),,MAX($C$3:C391))))</f>
        <v>11316524000</v>
      </c>
    </row>
    <row r="392" spans="1:2" x14ac:dyDescent="0.3">
      <c r="A392" s="7" t="str">
        <f t="shared" si="6"/>
        <v>5</v>
      </c>
      <c r="B392" s="9">
        <f>IF(D392=$B$1,,(IF(C392=MAX($C$3:C392),,MAX($C$3:C392))))</f>
        <v>11316524000</v>
      </c>
    </row>
    <row r="393" spans="1:2" x14ac:dyDescent="0.3">
      <c r="A393" s="7" t="str">
        <f t="shared" si="6"/>
        <v>5</v>
      </c>
      <c r="B393" s="9">
        <f>IF(D393=$B$1,,(IF(C393=MAX($C$3:C393),,MAX($C$3:C393))))</f>
        <v>11316524000</v>
      </c>
    </row>
    <row r="394" spans="1:2" x14ac:dyDescent="0.3">
      <c r="A394" s="7" t="str">
        <f t="shared" si="6"/>
        <v>5</v>
      </c>
      <c r="B394" s="9">
        <f>IF(D394=$B$1,,(IF(C394=MAX($C$3:C394),,MAX($C$3:C394))))</f>
        <v>11316524000</v>
      </c>
    </row>
    <row r="395" spans="1:2" x14ac:dyDescent="0.3">
      <c r="A395" s="7" t="str">
        <f t="shared" si="6"/>
        <v>5</v>
      </c>
      <c r="B395" s="9">
        <f>IF(D395=$B$1,,(IF(C395=MAX($C$3:C395),,MAX($C$3:C395))))</f>
        <v>11316524000</v>
      </c>
    </row>
    <row r="396" spans="1:2" x14ac:dyDescent="0.3">
      <c r="A396" s="7" t="str">
        <f t="shared" si="6"/>
        <v>5</v>
      </c>
      <c r="B396" s="9">
        <f>IF(D396=$B$1,,(IF(C396=MAX($C$3:C396),,MAX($C$3:C396))))</f>
        <v>11316524000</v>
      </c>
    </row>
    <row r="397" spans="1:2" x14ac:dyDescent="0.3">
      <c r="A397" s="7" t="str">
        <f t="shared" si="6"/>
        <v>5</v>
      </c>
      <c r="B397" s="9">
        <f>IF(D397=$B$1,,(IF(C397=MAX($C$3:C397),,MAX($C$3:C397))))</f>
        <v>11316524000</v>
      </c>
    </row>
    <row r="398" spans="1:2" x14ac:dyDescent="0.3">
      <c r="A398" s="7" t="str">
        <f t="shared" si="6"/>
        <v>5</v>
      </c>
      <c r="B398" s="9">
        <f>IF(D398=$B$1,,(IF(C398=MAX($C$3:C398),,MAX($C$3:C398))))</f>
        <v>11316524000</v>
      </c>
    </row>
    <row r="399" spans="1:2" x14ac:dyDescent="0.3">
      <c r="A399" s="7" t="str">
        <f t="shared" si="6"/>
        <v>5</v>
      </c>
      <c r="B399" s="9">
        <f>IF(D399=$B$1,,(IF(C399=MAX($C$3:C399),,MAX($C$3:C399))))</f>
        <v>11316524000</v>
      </c>
    </row>
    <row r="400" spans="1:2" x14ac:dyDescent="0.3">
      <c r="A400" s="7" t="str">
        <f t="shared" si="6"/>
        <v>5</v>
      </c>
      <c r="B400" s="9">
        <f>IF(D400=$B$1,,(IF(C400=MAX($C$3:C400),,MAX($C$3:C400))))</f>
        <v>11316524000</v>
      </c>
    </row>
    <row r="401" spans="1:2" x14ac:dyDescent="0.3">
      <c r="A401" s="7" t="str">
        <f t="shared" si="6"/>
        <v>5</v>
      </c>
      <c r="B401" s="9">
        <f>IF(D401=$B$1,,(IF(C401=MAX($C$3:C401),,MAX($C$3:C401))))</f>
        <v>11316524000</v>
      </c>
    </row>
    <row r="402" spans="1:2" x14ac:dyDescent="0.3">
      <c r="A402" s="7" t="str">
        <f t="shared" si="6"/>
        <v>5</v>
      </c>
      <c r="B402" s="9">
        <f>IF(D402=$B$1,,(IF(C402=MAX($C$3:C402),,MAX($C$3:C402))))</f>
        <v>11316524000</v>
      </c>
    </row>
    <row r="403" spans="1:2" x14ac:dyDescent="0.3">
      <c r="A403" s="7" t="str">
        <f t="shared" si="6"/>
        <v>5</v>
      </c>
      <c r="B403" s="9">
        <f>IF(D403=$B$1,,(IF(C403=MAX($C$3:C403),,MAX($C$3:C403))))</f>
        <v>11316524000</v>
      </c>
    </row>
    <row r="404" spans="1:2" x14ac:dyDescent="0.3">
      <c r="A404" s="7" t="str">
        <f t="shared" si="6"/>
        <v>5</v>
      </c>
      <c r="B404" s="9">
        <f>IF(D404=$B$1,,(IF(C404=MAX($C$3:C404),,MAX($C$3:C404))))</f>
        <v>11316524000</v>
      </c>
    </row>
    <row r="405" spans="1:2" x14ac:dyDescent="0.3">
      <c r="A405" s="7" t="str">
        <f t="shared" si="6"/>
        <v>5</v>
      </c>
      <c r="B405" s="9">
        <f>IF(D405=$B$1,,(IF(C405=MAX($C$3:C405),,MAX($C$3:C405))))</f>
        <v>11316524000</v>
      </c>
    </row>
    <row r="406" spans="1:2" x14ac:dyDescent="0.3">
      <c r="A406" s="7" t="str">
        <f t="shared" si="6"/>
        <v>5</v>
      </c>
      <c r="B406" s="9">
        <f>IF(D406=$B$1,,(IF(C406=MAX($C$3:C406),,MAX($C$3:C406))))</f>
        <v>11316524000</v>
      </c>
    </row>
    <row r="407" spans="1:2" x14ac:dyDescent="0.3">
      <c r="A407" s="7" t="str">
        <f t="shared" si="6"/>
        <v>5</v>
      </c>
      <c r="B407" s="9">
        <f>IF(D407=$B$1,,(IF(C407=MAX($C$3:C407),,MAX($C$3:C407))))</f>
        <v>11316524000</v>
      </c>
    </row>
    <row r="408" spans="1:2" x14ac:dyDescent="0.3">
      <c r="A408" s="7" t="str">
        <f t="shared" si="6"/>
        <v>5</v>
      </c>
      <c r="B408" s="9">
        <f>IF(D408=$B$1,,(IF(C408=MAX($C$3:C408),,MAX($C$3:C408))))</f>
        <v>11316524000</v>
      </c>
    </row>
    <row r="409" spans="1:2" x14ac:dyDescent="0.3">
      <c r="A409" s="7" t="str">
        <f t="shared" si="6"/>
        <v>5</v>
      </c>
      <c r="B409" s="9">
        <f>IF(D409=$B$1,,(IF(C409=MAX($C$3:C409),,MAX($C$3:C409))))</f>
        <v>11316524000</v>
      </c>
    </row>
    <row r="410" spans="1:2" x14ac:dyDescent="0.3">
      <c r="A410" s="7" t="str">
        <f t="shared" si="6"/>
        <v>5</v>
      </c>
      <c r="B410" s="9">
        <f>IF(D410=$B$1,,(IF(C410=MAX($C$3:C410),,MAX($C$3:C410))))</f>
        <v>11316524000</v>
      </c>
    </row>
    <row r="411" spans="1:2" x14ac:dyDescent="0.3">
      <c r="A411" s="7" t="str">
        <f t="shared" si="6"/>
        <v>5</v>
      </c>
      <c r="B411" s="9">
        <f>IF(D411=$B$1,,(IF(C411=MAX($C$3:C411),,MAX($C$3:C411))))</f>
        <v>11316524000</v>
      </c>
    </row>
    <row r="412" spans="1:2" x14ac:dyDescent="0.3">
      <c r="A412" s="7" t="str">
        <f t="shared" si="6"/>
        <v>5</v>
      </c>
      <c r="B412" s="9">
        <f>IF(D412=$B$1,,(IF(C412=MAX($C$3:C412),,MAX($C$3:C412))))</f>
        <v>11316524000</v>
      </c>
    </row>
    <row r="413" spans="1:2" x14ac:dyDescent="0.3">
      <c r="A413" s="7" t="str">
        <f t="shared" si="6"/>
        <v>5</v>
      </c>
      <c r="B413" s="9">
        <f>IF(D413=$B$1,,(IF(C413=MAX($C$3:C413),,MAX($C$3:C413))))</f>
        <v>11316524000</v>
      </c>
    </row>
    <row r="414" spans="1:2" x14ac:dyDescent="0.3">
      <c r="A414" s="7" t="str">
        <f t="shared" si="6"/>
        <v>5</v>
      </c>
      <c r="B414" s="9">
        <f>IF(D414=$B$1,,(IF(C414=MAX($C$3:C414),,MAX($C$3:C414))))</f>
        <v>11316524000</v>
      </c>
    </row>
    <row r="415" spans="1:2" x14ac:dyDescent="0.3">
      <c r="A415" s="7" t="str">
        <f t="shared" si="6"/>
        <v>5</v>
      </c>
      <c r="B415" s="9">
        <f>IF(D415=$B$1,,(IF(C415=MAX($C$3:C415),,MAX($C$3:C415))))</f>
        <v>11316524000</v>
      </c>
    </row>
    <row r="416" spans="1:2" x14ac:dyDescent="0.3">
      <c r="A416" s="7" t="str">
        <f t="shared" si="6"/>
        <v>5</v>
      </c>
      <c r="B416" s="9">
        <f>IF(D416=$B$1,,(IF(C416=MAX($C$3:C416),,MAX($C$3:C416))))</f>
        <v>11316524000</v>
      </c>
    </row>
    <row r="417" spans="1:2" x14ac:dyDescent="0.3">
      <c r="A417" s="7" t="str">
        <f t="shared" si="6"/>
        <v>5</v>
      </c>
      <c r="B417" s="9">
        <f>IF(D417=$B$1,,(IF(C417=MAX($C$3:C417),,MAX($C$3:C417))))</f>
        <v>11316524000</v>
      </c>
    </row>
    <row r="418" spans="1:2" x14ac:dyDescent="0.3">
      <c r="A418" s="7" t="str">
        <f t="shared" si="6"/>
        <v>5</v>
      </c>
      <c r="B418" s="9">
        <f>IF(D418=$B$1,,(IF(C418=MAX($C$3:C418),,MAX($C$3:C418))))</f>
        <v>11316524000</v>
      </c>
    </row>
    <row r="419" spans="1:2" x14ac:dyDescent="0.3">
      <c r="A419" s="7" t="str">
        <f t="shared" si="6"/>
        <v>5</v>
      </c>
      <c r="B419" s="9">
        <f>IF(D419=$B$1,,(IF(C419=MAX($C$3:C419),,MAX($C$3:C419))))</f>
        <v>11316524000</v>
      </c>
    </row>
    <row r="420" spans="1:2" x14ac:dyDescent="0.3">
      <c r="A420" s="7" t="str">
        <f t="shared" si="6"/>
        <v>5</v>
      </c>
      <c r="B420" s="9">
        <f>IF(D420=$B$1,,(IF(C420=MAX($C$3:C420),,MAX($C$3:C420))))</f>
        <v>11316524000</v>
      </c>
    </row>
    <row r="421" spans="1:2" x14ac:dyDescent="0.3">
      <c r="A421" s="7" t="str">
        <f t="shared" si="6"/>
        <v>5</v>
      </c>
      <c r="B421" s="9">
        <f>IF(D421=$B$1,,(IF(C421=MAX($C$3:C421),,MAX($C$3:C421))))</f>
        <v>11316524000</v>
      </c>
    </row>
    <row r="422" spans="1:2" x14ac:dyDescent="0.3">
      <c r="A422" s="7" t="str">
        <f t="shared" si="6"/>
        <v>5</v>
      </c>
      <c r="B422" s="9">
        <f>IF(D422=$B$1,,(IF(C422=MAX($C$3:C422),,MAX($C$3:C422))))</f>
        <v>11316524000</v>
      </c>
    </row>
    <row r="423" spans="1:2" x14ac:dyDescent="0.3">
      <c r="A423" s="7" t="str">
        <f t="shared" si="6"/>
        <v>5</v>
      </c>
      <c r="B423" s="9">
        <f>IF(D423=$B$1,,(IF(C423=MAX($C$3:C423),,MAX($C$3:C423))))</f>
        <v>11316524000</v>
      </c>
    </row>
    <row r="424" spans="1:2" x14ac:dyDescent="0.3">
      <c r="A424" s="7" t="str">
        <f t="shared" si="6"/>
        <v>5</v>
      </c>
      <c r="B424" s="9">
        <f>IF(D424=$B$1,,(IF(C424=MAX($C$3:C424),,MAX($C$3:C424))))</f>
        <v>11316524000</v>
      </c>
    </row>
    <row r="425" spans="1:2" x14ac:dyDescent="0.3">
      <c r="A425" s="7" t="str">
        <f t="shared" si="6"/>
        <v>5</v>
      </c>
      <c r="B425" s="9">
        <f>IF(D425=$B$1,,(IF(C425=MAX($C$3:C425),,MAX($C$3:C425))))</f>
        <v>11316524000</v>
      </c>
    </row>
    <row r="426" spans="1:2" x14ac:dyDescent="0.3">
      <c r="A426" s="7" t="str">
        <f t="shared" si="6"/>
        <v>5</v>
      </c>
      <c r="B426" s="9">
        <f>IF(D426=$B$1,,(IF(C426=MAX($C$3:C426),,MAX($C$3:C426))))</f>
        <v>11316524000</v>
      </c>
    </row>
    <row r="427" spans="1:2" x14ac:dyDescent="0.3">
      <c r="A427" s="7" t="str">
        <f t="shared" si="6"/>
        <v>5</v>
      </c>
      <c r="B427" s="9">
        <f>IF(D427=$B$1,,(IF(C427=MAX($C$3:C427),,MAX($C$3:C427))))</f>
        <v>11316524000</v>
      </c>
    </row>
    <row r="428" spans="1:2" x14ac:dyDescent="0.3">
      <c r="A428" s="7" t="str">
        <f t="shared" si="6"/>
        <v>5</v>
      </c>
      <c r="B428" s="9">
        <f>IF(D428=$B$1,,(IF(C428=MAX($C$3:C428),,MAX($C$3:C428))))</f>
        <v>11316524000</v>
      </c>
    </row>
    <row r="429" spans="1:2" x14ac:dyDescent="0.3">
      <c r="A429" s="7" t="str">
        <f t="shared" si="6"/>
        <v>5</v>
      </c>
      <c r="B429" s="9">
        <f>IF(D429=$B$1,,(IF(C429=MAX($C$3:C429),,MAX($C$3:C429))))</f>
        <v>11316524000</v>
      </c>
    </row>
    <row r="430" spans="1:2" x14ac:dyDescent="0.3">
      <c r="A430" s="7" t="str">
        <f t="shared" si="6"/>
        <v>5</v>
      </c>
      <c r="B430" s="9">
        <f>IF(D430=$B$1,,(IF(C430=MAX($C$3:C430),,MAX($C$3:C430))))</f>
        <v>11316524000</v>
      </c>
    </row>
    <row r="431" spans="1:2" x14ac:dyDescent="0.3">
      <c r="A431" s="7" t="str">
        <f t="shared" si="6"/>
        <v>5</v>
      </c>
      <c r="B431" s="9">
        <f>IF(D431=$B$1,,(IF(C431=MAX($C$3:C431),,MAX($C$3:C431))))</f>
        <v>11316524000</v>
      </c>
    </row>
    <row r="432" spans="1:2" x14ac:dyDescent="0.3">
      <c r="A432" s="7" t="str">
        <f t="shared" si="6"/>
        <v>5</v>
      </c>
      <c r="B432" s="9">
        <f>IF(D432=$B$1,,(IF(C432=MAX($C$3:C432),,MAX($C$3:C432))))</f>
        <v>11316524000</v>
      </c>
    </row>
    <row r="433" spans="1:2" x14ac:dyDescent="0.3">
      <c r="A433" s="7" t="str">
        <f t="shared" si="6"/>
        <v>5</v>
      </c>
      <c r="B433" s="9">
        <f>IF(D433=$B$1,,(IF(C433=MAX($C$3:C433),,MAX($C$3:C433))))</f>
        <v>11316524000</v>
      </c>
    </row>
    <row r="434" spans="1:2" x14ac:dyDescent="0.3">
      <c r="A434" s="7" t="str">
        <f t="shared" si="6"/>
        <v>5</v>
      </c>
      <c r="B434" s="9">
        <f>IF(D434=$B$1,,(IF(C434=MAX($C$3:C434),,MAX($C$3:C434))))</f>
        <v>11316524000</v>
      </c>
    </row>
    <row r="435" spans="1:2" x14ac:dyDescent="0.3">
      <c r="A435" s="7" t="str">
        <f t="shared" si="6"/>
        <v>5</v>
      </c>
      <c r="B435" s="9">
        <f>IF(D435=$B$1,,(IF(C435=MAX($C$3:C435),,MAX($C$3:C435))))</f>
        <v>11316524000</v>
      </c>
    </row>
    <row r="436" spans="1:2" x14ac:dyDescent="0.3">
      <c r="A436" s="7" t="str">
        <f t="shared" si="6"/>
        <v>5</v>
      </c>
      <c r="B436" s="9">
        <f>IF(D436=$B$1,,(IF(C436=MAX($C$3:C436),,MAX($C$3:C436))))</f>
        <v>11316524000</v>
      </c>
    </row>
    <row r="437" spans="1:2" x14ac:dyDescent="0.3">
      <c r="A437" s="7" t="str">
        <f t="shared" si="6"/>
        <v>5</v>
      </c>
      <c r="B437" s="9">
        <f>IF(D437=$B$1,,(IF(C437=MAX($C$3:C437),,MAX($C$3:C437))))</f>
        <v>11316524000</v>
      </c>
    </row>
    <row r="438" spans="1:2" x14ac:dyDescent="0.3">
      <c r="A438" s="7" t="str">
        <f t="shared" si="6"/>
        <v>5</v>
      </c>
      <c r="B438" s="9">
        <f>IF(D438=$B$1,,(IF(C438=MAX($C$3:C438),,MAX($C$3:C438))))</f>
        <v>11316524000</v>
      </c>
    </row>
    <row r="439" spans="1:2" x14ac:dyDescent="0.3">
      <c r="A439" s="7" t="str">
        <f t="shared" si="6"/>
        <v>5</v>
      </c>
      <c r="B439" s="9">
        <f>IF(D439=$B$1,,(IF(C439=MAX($C$3:C439),,MAX($C$3:C439))))</f>
        <v>11316524000</v>
      </c>
    </row>
    <row r="440" spans="1:2" x14ac:dyDescent="0.3">
      <c r="A440" s="7" t="str">
        <f t="shared" si="6"/>
        <v>5</v>
      </c>
      <c r="B440" s="9">
        <f>IF(D440=$B$1,,(IF(C440=MAX($C$3:C440),,MAX($C$3:C440))))</f>
        <v>11316524000</v>
      </c>
    </row>
    <row r="441" spans="1:2" x14ac:dyDescent="0.3">
      <c r="A441" s="7" t="str">
        <f t="shared" si="6"/>
        <v>5</v>
      </c>
      <c r="B441" s="9">
        <f>IF(D441=$B$1,,(IF(C441=MAX($C$3:C441),,MAX($C$3:C441))))</f>
        <v>11316524000</v>
      </c>
    </row>
    <row r="442" spans="1:2" x14ac:dyDescent="0.3">
      <c r="A442" s="7" t="str">
        <f t="shared" si="6"/>
        <v>5</v>
      </c>
      <c r="B442" s="9">
        <f>IF(D442=$B$1,,(IF(C442=MAX($C$3:C442),,MAX($C$3:C442))))</f>
        <v>11316524000</v>
      </c>
    </row>
    <row r="443" spans="1:2" x14ac:dyDescent="0.3">
      <c r="A443" s="7" t="str">
        <f t="shared" si="6"/>
        <v>5</v>
      </c>
      <c r="B443" s="9">
        <f>IF(D443=$B$1,,(IF(C443=MAX($C$3:C443),,MAX($C$3:C443))))</f>
        <v>11316524000</v>
      </c>
    </row>
    <row r="444" spans="1:2" x14ac:dyDescent="0.3">
      <c r="A444" s="7" t="str">
        <f t="shared" si="6"/>
        <v>5</v>
      </c>
      <c r="B444" s="9">
        <f>IF(D444=$B$1,,(IF(C444=MAX($C$3:C444),,MAX($C$3:C444))))</f>
        <v>11316524000</v>
      </c>
    </row>
    <row r="445" spans="1:2" x14ac:dyDescent="0.3">
      <c r="A445" s="7" t="str">
        <f t="shared" si="6"/>
        <v>5</v>
      </c>
      <c r="B445" s="9">
        <f>IF(D445=$B$1,,(IF(C445=MAX($C$3:C445),,MAX($C$3:C445))))</f>
        <v>11316524000</v>
      </c>
    </row>
    <row r="446" spans="1:2" x14ac:dyDescent="0.3">
      <c r="A446" s="7" t="str">
        <f t="shared" si="6"/>
        <v>5</v>
      </c>
      <c r="B446" s="9">
        <f>IF(D446=$B$1,,(IF(C446=MAX($C$3:C446),,MAX($C$3:C446))))</f>
        <v>11316524000</v>
      </c>
    </row>
    <row r="447" spans="1:2" x14ac:dyDescent="0.3">
      <c r="A447" s="7" t="str">
        <f t="shared" si="6"/>
        <v>5</v>
      </c>
      <c r="B447" s="9">
        <f>IF(D447=$B$1,,(IF(C447=MAX($C$3:C447),,MAX($C$3:C447))))</f>
        <v>11316524000</v>
      </c>
    </row>
    <row r="448" spans="1:2" x14ac:dyDescent="0.3">
      <c r="A448" s="7" t="str">
        <f t="shared" si="6"/>
        <v>5</v>
      </c>
      <c r="B448" s="9">
        <f>IF(D448=$B$1,,(IF(C448=MAX($C$3:C448),,MAX($C$3:C448))))</f>
        <v>11316524000</v>
      </c>
    </row>
    <row r="449" spans="1:2" x14ac:dyDescent="0.3">
      <c r="A449" s="7" t="str">
        <f t="shared" si="6"/>
        <v>5</v>
      </c>
      <c r="B449" s="9">
        <f>IF(D449=$B$1,,(IF(C449=MAX($C$3:C449),,MAX($C$3:C449))))</f>
        <v>11316524000</v>
      </c>
    </row>
    <row r="450" spans="1:2" x14ac:dyDescent="0.3">
      <c r="A450" s="7" t="str">
        <f t="shared" si="6"/>
        <v>5</v>
      </c>
      <c r="B450" s="9">
        <f>IF(D450=$B$1,,(IF(C450=MAX($C$3:C450),,MAX($C$3:C450))))</f>
        <v>11316524000</v>
      </c>
    </row>
    <row r="451" spans="1:2" x14ac:dyDescent="0.3">
      <c r="A451" s="7" t="str">
        <f t="shared" si="6"/>
        <v>5</v>
      </c>
      <c r="B451" s="9">
        <f>IF(D451=$B$1,,(IF(C451=MAX($C$3:C451),,MAX($C$3:C451))))</f>
        <v>11316524000</v>
      </c>
    </row>
    <row r="452" spans="1:2" x14ac:dyDescent="0.3">
      <c r="A452" s="7" t="str">
        <f t="shared" si="6"/>
        <v>5</v>
      </c>
      <c r="B452" s="9">
        <f>IF(D452=$B$1,,(IF(C452=MAX($C$3:C452),,MAX($C$3:C452))))</f>
        <v>11316524000</v>
      </c>
    </row>
    <row r="453" spans="1:2" x14ac:dyDescent="0.3">
      <c r="A453" s="7" t="str">
        <f t="shared" ref="A453:A516" si="7">IF(B453=0,LEFT(RIGHT(C453,6),1),LEFT(RIGHT(B453,6),1))</f>
        <v>5</v>
      </c>
      <c r="B453" s="9">
        <f>IF(D453=$B$1,,(IF(C453=MAX($C$3:C453),,MAX($C$3:C453))))</f>
        <v>11316524000</v>
      </c>
    </row>
    <row r="454" spans="1:2" x14ac:dyDescent="0.3">
      <c r="A454" s="7" t="str">
        <f t="shared" si="7"/>
        <v>5</v>
      </c>
      <c r="B454" s="9">
        <f>IF(D454=$B$1,,(IF(C454=MAX($C$3:C454),,MAX($C$3:C454))))</f>
        <v>11316524000</v>
      </c>
    </row>
    <row r="455" spans="1:2" x14ac:dyDescent="0.3">
      <c r="A455" s="7" t="str">
        <f t="shared" si="7"/>
        <v>5</v>
      </c>
      <c r="B455" s="9">
        <f>IF(D455=$B$1,,(IF(C455=MAX($C$3:C455),,MAX($C$3:C455))))</f>
        <v>11316524000</v>
      </c>
    </row>
    <row r="456" spans="1:2" x14ac:dyDescent="0.3">
      <c r="A456" s="7" t="str">
        <f t="shared" si="7"/>
        <v>5</v>
      </c>
      <c r="B456" s="9">
        <f>IF(D456=$B$1,,(IF(C456=MAX($C$3:C456),,MAX($C$3:C456))))</f>
        <v>11316524000</v>
      </c>
    </row>
    <row r="457" spans="1:2" x14ac:dyDescent="0.3">
      <c r="A457" s="7" t="str">
        <f t="shared" si="7"/>
        <v>5</v>
      </c>
      <c r="B457" s="9">
        <f>IF(D457=$B$1,,(IF(C457=MAX($C$3:C457),,MAX($C$3:C457))))</f>
        <v>11316524000</v>
      </c>
    </row>
    <row r="458" spans="1:2" x14ac:dyDescent="0.3">
      <c r="A458" s="7" t="str">
        <f t="shared" si="7"/>
        <v>5</v>
      </c>
      <c r="B458" s="9">
        <f>IF(D458=$B$1,,(IF(C458=MAX($C$3:C458),,MAX($C$3:C458))))</f>
        <v>11316524000</v>
      </c>
    </row>
    <row r="459" spans="1:2" x14ac:dyDescent="0.3">
      <c r="A459" s="7" t="str">
        <f t="shared" si="7"/>
        <v>5</v>
      </c>
      <c r="B459" s="9">
        <f>IF(D459=$B$1,,(IF(C459=MAX($C$3:C459),,MAX($C$3:C459))))</f>
        <v>11316524000</v>
      </c>
    </row>
    <row r="460" spans="1:2" x14ac:dyDescent="0.3">
      <c r="A460" s="7" t="str">
        <f t="shared" si="7"/>
        <v>5</v>
      </c>
      <c r="B460" s="9">
        <f>IF(D460=$B$1,,(IF(C460=MAX($C$3:C460),,MAX($C$3:C460))))</f>
        <v>11316524000</v>
      </c>
    </row>
    <row r="461" spans="1:2" x14ac:dyDescent="0.3">
      <c r="A461" s="7" t="str">
        <f t="shared" si="7"/>
        <v>5</v>
      </c>
      <c r="B461" s="9">
        <f>IF(D461=$B$1,,(IF(C461=MAX($C$3:C461),,MAX($C$3:C461))))</f>
        <v>11316524000</v>
      </c>
    </row>
    <row r="462" spans="1:2" x14ac:dyDescent="0.3">
      <c r="A462" s="7" t="str">
        <f t="shared" si="7"/>
        <v>5</v>
      </c>
      <c r="B462" s="9">
        <f>IF(D462=$B$1,,(IF(C462=MAX($C$3:C462),,MAX($C$3:C462))))</f>
        <v>11316524000</v>
      </c>
    </row>
    <row r="463" spans="1:2" x14ac:dyDescent="0.3">
      <c r="A463" s="7" t="str">
        <f t="shared" si="7"/>
        <v>5</v>
      </c>
      <c r="B463" s="9">
        <f>IF(D463=$B$1,,(IF(C463=MAX($C$3:C463),,MAX($C$3:C463))))</f>
        <v>11316524000</v>
      </c>
    </row>
    <row r="464" spans="1:2" x14ac:dyDescent="0.3">
      <c r="A464" s="7" t="str">
        <f t="shared" si="7"/>
        <v>5</v>
      </c>
      <c r="B464" s="9">
        <f>IF(D464=$B$1,,(IF(C464=MAX($C$3:C464),,MAX($C$3:C464))))</f>
        <v>11316524000</v>
      </c>
    </row>
    <row r="465" spans="1:2" x14ac:dyDescent="0.3">
      <c r="A465" s="7" t="str">
        <f t="shared" si="7"/>
        <v>5</v>
      </c>
      <c r="B465" s="9">
        <f>IF(D465=$B$1,,(IF(C465=MAX($C$3:C465),,MAX($C$3:C465))))</f>
        <v>11316524000</v>
      </c>
    </row>
    <row r="466" spans="1:2" x14ac:dyDescent="0.3">
      <c r="A466" s="7" t="str">
        <f t="shared" si="7"/>
        <v>5</v>
      </c>
      <c r="B466" s="9">
        <f>IF(D466=$B$1,,(IF(C466=MAX($C$3:C466),,MAX($C$3:C466))))</f>
        <v>11316524000</v>
      </c>
    </row>
    <row r="467" spans="1:2" x14ac:dyDescent="0.3">
      <c r="A467" s="7" t="str">
        <f t="shared" si="7"/>
        <v>5</v>
      </c>
      <c r="B467" s="9">
        <f>IF(D467=$B$1,,(IF(C467=MAX($C$3:C467),,MAX($C$3:C467))))</f>
        <v>11316524000</v>
      </c>
    </row>
    <row r="468" spans="1:2" x14ac:dyDescent="0.3">
      <c r="A468" s="7" t="str">
        <f t="shared" si="7"/>
        <v>5</v>
      </c>
      <c r="B468" s="9">
        <f>IF(D468=$B$1,,(IF(C468=MAX($C$3:C468),,MAX($C$3:C468))))</f>
        <v>11316524000</v>
      </c>
    </row>
    <row r="469" spans="1:2" x14ac:dyDescent="0.3">
      <c r="A469" s="7" t="str">
        <f t="shared" si="7"/>
        <v>5</v>
      </c>
      <c r="B469" s="9">
        <f>IF(D469=$B$1,,(IF(C469=MAX($C$3:C469),,MAX($C$3:C469))))</f>
        <v>11316524000</v>
      </c>
    </row>
    <row r="470" spans="1:2" x14ac:dyDescent="0.3">
      <c r="A470" s="7" t="str">
        <f t="shared" si="7"/>
        <v>5</v>
      </c>
      <c r="B470" s="9">
        <f>IF(D470=$B$1,,(IF(C470=MAX($C$3:C470),,MAX($C$3:C470))))</f>
        <v>11316524000</v>
      </c>
    </row>
    <row r="471" spans="1:2" x14ac:dyDescent="0.3">
      <c r="A471" s="7" t="str">
        <f t="shared" si="7"/>
        <v>5</v>
      </c>
      <c r="B471" s="9">
        <f>IF(D471=$B$1,,(IF(C471=MAX($C$3:C471),,MAX($C$3:C471))))</f>
        <v>11316524000</v>
      </c>
    </row>
    <row r="472" spans="1:2" x14ac:dyDescent="0.3">
      <c r="A472" s="7" t="str">
        <f t="shared" si="7"/>
        <v>5</v>
      </c>
      <c r="B472" s="9">
        <f>IF(D472=$B$1,,(IF(C472=MAX($C$3:C472),,MAX($C$3:C472))))</f>
        <v>11316524000</v>
      </c>
    </row>
    <row r="473" spans="1:2" x14ac:dyDescent="0.3">
      <c r="A473" s="7" t="str">
        <f t="shared" si="7"/>
        <v>5</v>
      </c>
      <c r="B473" s="9">
        <f>IF(D473=$B$1,,(IF(C473=MAX($C$3:C473),,MAX($C$3:C473))))</f>
        <v>11316524000</v>
      </c>
    </row>
    <row r="474" spans="1:2" x14ac:dyDescent="0.3">
      <c r="A474" s="7" t="str">
        <f t="shared" si="7"/>
        <v>5</v>
      </c>
      <c r="B474" s="9">
        <f>IF(D474=$B$1,,(IF(C474=MAX($C$3:C474),,MAX($C$3:C474))))</f>
        <v>11316524000</v>
      </c>
    </row>
    <row r="475" spans="1:2" x14ac:dyDescent="0.3">
      <c r="A475" s="7" t="str">
        <f t="shared" si="7"/>
        <v>5</v>
      </c>
      <c r="B475" s="9">
        <f>IF(D475=$B$1,,(IF(C475=MAX($C$3:C475),,MAX($C$3:C475))))</f>
        <v>11316524000</v>
      </c>
    </row>
    <row r="476" spans="1:2" x14ac:dyDescent="0.3">
      <c r="A476" s="7" t="str">
        <f t="shared" si="7"/>
        <v>5</v>
      </c>
      <c r="B476" s="9">
        <f>IF(D476=$B$1,,(IF(C476=MAX($C$3:C476),,MAX($C$3:C476))))</f>
        <v>11316524000</v>
      </c>
    </row>
    <row r="477" spans="1:2" x14ac:dyDescent="0.3">
      <c r="A477" s="7" t="str">
        <f t="shared" si="7"/>
        <v>5</v>
      </c>
      <c r="B477" s="9">
        <f>IF(D477=$B$1,,(IF(C477=MAX($C$3:C477),,MAX($C$3:C477))))</f>
        <v>11316524000</v>
      </c>
    </row>
    <row r="478" spans="1:2" x14ac:dyDescent="0.3">
      <c r="A478" s="7" t="str">
        <f t="shared" si="7"/>
        <v>5</v>
      </c>
      <c r="B478" s="9">
        <f>IF(D478=$B$1,,(IF(C478=MAX($C$3:C478),,MAX($C$3:C478))))</f>
        <v>11316524000</v>
      </c>
    </row>
    <row r="479" spans="1:2" x14ac:dyDescent="0.3">
      <c r="A479" s="7" t="str">
        <f t="shared" si="7"/>
        <v>5</v>
      </c>
      <c r="B479" s="9">
        <f>IF(D479=$B$1,,(IF(C479=MAX($C$3:C479),,MAX($C$3:C479))))</f>
        <v>11316524000</v>
      </c>
    </row>
    <row r="480" spans="1:2" x14ac:dyDescent="0.3">
      <c r="A480" s="7" t="str">
        <f t="shared" si="7"/>
        <v>5</v>
      </c>
      <c r="B480" s="9">
        <f>IF(D480=$B$1,,(IF(C480=MAX($C$3:C480),,MAX($C$3:C480))))</f>
        <v>11316524000</v>
      </c>
    </row>
    <row r="481" spans="1:2" x14ac:dyDescent="0.3">
      <c r="A481" s="7" t="str">
        <f t="shared" si="7"/>
        <v>5</v>
      </c>
      <c r="B481" s="9">
        <f>IF(D481=$B$1,,(IF(C481=MAX($C$3:C481),,MAX($C$3:C481))))</f>
        <v>11316524000</v>
      </c>
    </row>
    <row r="482" spans="1:2" x14ac:dyDescent="0.3">
      <c r="A482" s="7" t="str">
        <f t="shared" si="7"/>
        <v>5</v>
      </c>
      <c r="B482" s="9">
        <f>IF(D482=$B$1,,(IF(C482=MAX($C$3:C482),,MAX($C$3:C482))))</f>
        <v>11316524000</v>
      </c>
    </row>
    <row r="483" spans="1:2" x14ac:dyDescent="0.3">
      <c r="A483" s="7" t="str">
        <f t="shared" si="7"/>
        <v>5</v>
      </c>
      <c r="B483" s="9">
        <f>IF(D483=$B$1,,(IF(C483=MAX($C$3:C483),,MAX($C$3:C483))))</f>
        <v>11316524000</v>
      </c>
    </row>
    <row r="484" spans="1:2" x14ac:dyDescent="0.3">
      <c r="A484" s="7" t="str">
        <f t="shared" si="7"/>
        <v>5</v>
      </c>
      <c r="B484" s="9">
        <f>IF(D484=$B$1,,(IF(C484=MAX($C$3:C484),,MAX($C$3:C484))))</f>
        <v>11316524000</v>
      </c>
    </row>
    <row r="485" spans="1:2" x14ac:dyDescent="0.3">
      <c r="A485" s="7" t="str">
        <f t="shared" si="7"/>
        <v>5</v>
      </c>
      <c r="B485" s="9">
        <f>IF(D485=$B$1,,(IF(C485=MAX($C$3:C485),,MAX($C$3:C485))))</f>
        <v>11316524000</v>
      </c>
    </row>
    <row r="486" spans="1:2" x14ac:dyDescent="0.3">
      <c r="A486" s="7" t="str">
        <f t="shared" si="7"/>
        <v>5</v>
      </c>
      <c r="B486" s="9">
        <f>IF(D486=$B$1,,(IF(C486=MAX($C$3:C486),,MAX($C$3:C486))))</f>
        <v>11316524000</v>
      </c>
    </row>
    <row r="487" spans="1:2" x14ac:dyDescent="0.3">
      <c r="A487" s="7" t="str">
        <f t="shared" si="7"/>
        <v>5</v>
      </c>
      <c r="B487" s="9">
        <f>IF(D487=$B$1,,(IF(C487=MAX($C$3:C487),,MAX($C$3:C487))))</f>
        <v>11316524000</v>
      </c>
    </row>
    <row r="488" spans="1:2" x14ac:dyDescent="0.3">
      <c r="A488" s="7" t="str">
        <f t="shared" si="7"/>
        <v>5</v>
      </c>
      <c r="B488" s="9">
        <f>IF(D488=$B$1,,(IF(C488=MAX($C$3:C488),,MAX($C$3:C488))))</f>
        <v>11316524000</v>
      </c>
    </row>
    <row r="489" spans="1:2" x14ac:dyDescent="0.3">
      <c r="A489" s="7" t="str">
        <f t="shared" si="7"/>
        <v>5</v>
      </c>
      <c r="B489" s="9">
        <f>IF(D489=$B$1,,(IF(C489=MAX($C$3:C489),,MAX($C$3:C489))))</f>
        <v>11316524000</v>
      </c>
    </row>
    <row r="490" spans="1:2" x14ac:dyDescent="0.3">
      <c r="A490" s="7" t="str">
        <f t="shared" si="7"/>
        <v>5</v>
      </c>
      <c r="B490" s="9">
        <f>IF(D490=$B$1,,(IF(C490=MAX($C$3:C490),,MAX($C$3:C490))))</f>
        <v>11316524000</v>
      </c>
    </row>
    <row r="491" spans="1:2" x14ac:dyDescent="0.3">
      <c r="A491" s="7" t="str">
        <f t="shared" si="7"/>
        <v>5</v>
      </c>
      <c r="B491" s="9">
        <f>IF(D491=$B$1,,(IF(C491=MAX($C$3:C491),,MAX($C$3:C491))))</f>
        <v>11316524000</v>
      </c>
    </row>
    <row r="492" spans="1:2" x14ac:dyDescent="0.3">
      <c r="A492" s="7" t="str">
        <f t="shared" si="7"/>
        <v>5</v>
      </c>
      <c r="B492" s="9">
        <f>IF(D492=$B$1,,(IF(C492=MAX($C$3:C492),,MAX($C$3:C492))))</f>
        <v>11316524000</v>
      </c>
    </row>
    <row r="493" spans="1:2" x14ac:dyDescent="0.3">
      <c r="A493" s="7" t="str">
        <f t="shared" si="7"/>
        <v>5</v>
      </c>
      <c r="B493" s="9">
        <f>IF(D493=$B$1,,(IF(C493=MAX($C$3:C493),,MAX($C$3:C493))))</f>
        <v>11316524000</v>
      </c>
    </row>
    <row r="494" spans="1:2" x14ac:dyDescent="0.3">
      <c r="A494" s="7" t="str">
        <f t="shared" si="7"/>
        <v>5</v>
      </c>
      <c r="B494" s="9">
        <f>IF(D494=$B$1,,(IF(C494=MAX($C$3:C494),,MAX($C$3:C494))))</f>
        <v>11316524000</v>
      </c>
    </row>
    <row r="495" spans="1:2" x14ac:dyDescent="0.3">
      <c r="A495" s="7" t="str">
        <f t="shared" si="7"/>
        <v>5</v>
      </c>
      <c r="B495" s="9">
        <f>IF(D495=$B$1,,(IF(C495=MAX($C$3:C495),,MAX($C$3:C495))))</f>
        <v>11316524000</v>
      </c>
    </row>
    <row r="496" spans="1:2" x14ac:dyDescent="0.3">
      <c r="A496" s="7" t="str">
        <f t="shared" si="7"/>
        <v>5</v>
      </c>
      <c r="B496" s="9">
        <f>IF(D496=$B$1,,(IF(C496=MAX($C$3:C496),,MAX($C$3:C496))))</f>
        <v>11316524000</v>
      </c>
    </row>
    <row r="497" spans="1:2" x14ac:dyDescent="0.3">
      <c r="A497" s="7" t="str">
        <f t="shared" si="7"/>
        <v>5</v>
      </c>
      <c r="B497" s="9">
        <f>IF(D497=$B$1,,(IF(C497=MAX($C$3:C497),,MAX($C$3:C497))))</f>
        <v>11316524000</v>
      </c>
    </row>
    <row r="498" spans="1:2" x14ac:dyDescent="0.3">
      <c r="A498" s="7" t="str">
        <f t="shared" si="7"/>
        <v>5</v>
      </c>
      <c r="B498" s="9">
        <f>IF(D498=$B$1,,(IF(C498=MAX($C$3:C498),,MAX($C$3:C498))))</f>
        <v>11316524000</v>
      </c>
    </row>
    <row r="499" spans="1:2" x14ac:dyDescent="0.3">
      <c r="A499" s="7" t="str">
        <f t="shared" si="7"/>
        <v>5</v>
      </c>
      <c r="B499" s="9">
        <f>IF(D499=$B$1,,(IF(C499=MAX($C$3:C499),,MAX($C$3:C499))))</f>
        <v>11316524000</v>
      </c>
    </row>
    <row r="500" spans="1:2" x14ac:dyDescent="0.3">
      <c r="A500" s="7" t="str">
        <f t="shared" si="7"/>
        <v>5</v>
      </c>
      <c r="B500" s="9">
        <f>IF(D500=$B$1,,(IF(C500=MAX($C$3:C500),,MAX($C$3:C500))))</f>
        <v>11316524000</v>
      </c>
    </row>
    <row r="501" spans="1:2" x14ac:dyDescent="0.3">
      <c r="A501" s="7" t="str">
        <f t="shared" si="7"/>
        <v>5</v>
      </c>
      <c r="B501" s="9">
        <f>IF(D501=$B$1,,(IF(C501=MAX($C$3:C501),,MAX($C$3:C501))))</f>
        <v>11316524000</v>
      </c>
    </row>
    <row r="502" spans="1:2" x14ac:dyDescent="0.3">
      <c r="A502" s="7" t="str">
        <f t="shared" si="7"/>
        <v>5</v>
      </c>
      <c r="B502" s="9">
        <f>IF(D502=$B$1,,(IF(C502=MAX($C$3:C502),,MAX($C$3:C502))))</f>
        <v>11316524000</v>
      </c>
    </row>
    <row r="503" spans="1:2" x14ac:dyDescent="0.3">
      <c r="A503" s="7" t="str">
        <f t="shared" si="7"/>
        <v>5</v>
      </c>
      <c r="B503" s="9">
        <f>IF(D503=$B$1,,(IF(C503=MAX($C$3:C503),,MAX($C$3:C503))))</f>
        <v>11316524000</v>
      </c>
    </row>
    <row r="504" spans="1:2" x14ac:dyDescent="0.3">
      <c r="A504" s="7" t="str">
        <f t="shared" si="7"/>
        <v>5</v>
      </c>
      <c r="B504" s="9">
        <f>IF(D504=$B$1,,(IF(C504=MAX($C$3:C504),,MAX($C$3:C504))))</f>
        <v>11316524000</v>
      </c>
    </row>
    <row r="505" spans="1:2" x14ac:dyDescent="0.3">
      <c r="A505" s="7" t="str">
        <f t="shared" si="7"/>
        <v>5</v>
      </c>
      <c r="B505" s="9">
        <f>IF(D505=$B$1,,(IF(C505=MAX($C$3:C505),,MAX($C$3:C505))))</f>
        <v>11316524000</v>
      </c>
    </row>
    <row r="506" spans="1:2" x14ac:dyDescent="0.3">
      <c r="A506" s="7" t="str">
        <f t="shared" si="7"/>
        <v>5</v>
      </c>
      <c r="B506" s="9">
        <f>IF(D506=$B$1,,(IF(C506=MAX($C$3:C506),,MAX($C$3:C506))))</f>
        <v>11316524000</v>
      </c>
    </row>
    <row r="507" spans="1:2" x14ac:dyDescent="0.3">
      <c r="A507" s="7" t="str">
        <f t="shared" si="7"/>
        <v>5</v>
      </c>
      <c r="B507" s="9">
        <f>IF(D507=$B$1,,(IF(C507=MAX($C$3:C507),,MAX($C$3:C507))))</f>
        <v>11316524000</v>
      </c>
    </row>
    <row r="508" spans="1:2" x14ac:dyDescent="0.3">
      <c r="A508" s="7" t="str">
        <f t="shared" si="7"/>
        <v>5</v>
      </c>
      <c r="B508" s="9">
        <f>IF(D508=$B$1,,(IF(C508=MAX($C$3:C508),,MAX($C$3:C508))))</f>
        <v>11316524000</v>
      </c>
    </row>
    <row r="509" spans="1:2" x14ac:dyDescent="0.3">
      <c r="A509" s="7" t="str">
        <f t="shared" si="7"/>
        <v>5</v>
      </c>
      <c r="B509" s="9">
        <f>IF(D509=$B$1,,(IF(C509=MAX($C$3:C509),,MAX($C$3:C509))))</f>
        <v>11316524000</v>
      </c>
    </row>
    <row r="510" spans="1:2" x14ac:dyDescent="0.3">
      <c r="A510" s="7" t="str">
        <f t="shared" si="7"/>
        <v>5</v>
      </c>
      <c r="B510" s="9">
        <f>IF(D510=$B$1,,(IF(C510=MAX($C$3:C510),,MAX($C$3:C510))))</f>
        <v>11316524000</v>
      </c>
    </row>
    <row r="511" spans="1:2" x14ac:dyDescent="0.3">
      <c r="A511" s="7" t="str">
        <f t="shared" si="7"/>
        <v>5</v>
      </c>
      <c r="B511" s="9">
        <f>IF(D511=$B$1,,(IF(C511=MAX($C$3:C511),,MAX($C$3:C511))))</f>
        <v>11316524000</v>
      </c>
    </row>
    <row r="512" spans="1:2" x14ac:dyDescent="0.3">
      <c r="A512" s="7" t="str">
        <f t="shared" si="7"/>
        <v>5</v>
      </c>
      <c r="B512" s="9">
        <f>IF(D512=$B$1,,(IF(C512=MAX($C$3:C512),,MAX($C$3:C512))))</f>
        <v>11316524000</v>
      </c>
    </row>
    <row r="513" spans="1:2" x14ac:dyDescent="0.3">
      <c r="A513" s="7" t="str">
        <f t="shared" si="7"/>
        <v>5</v>
      </c>
      <c r="B513" s="9">
        <f>IF(D513=$B$1,,(IF(C513=MAX($C$3:C513),,MAX($C$3:C513))))</f>
        <v>11316524000</v>
      </c>
    </row>
    <row r="514" spans="1:2" x14ac:dyDescent="0.3">
      <c r="A514" s="7" t="str">
        <f t="shared" si="7"/>
        <v>5</v>
      </c>
      <c r="B514" s="9">
        <f>IF(D514=$B$1,,(IF(C514=MAX($C$3:C514),,MAX($C$3:C514))))</f>
        <v>11316524000</v>
      </c>
    </row>
    <row r="515" spans="1:2" x14ac:dyDescent="0.3">
      <c r="A515" s="7" t="str">
        <f t="shared" si="7"/>
        <v>5</v>
      </c>
      <c r="B515" s="9">
        <f>IF(D515=$B$1,,(IF(C515=MAX($C$3:C515),,MAX($C$3:C515))))</f>
        <v>11316524000</v>
      </c>
    </row>
    <row r="516" spans="1:2" x14ac:dyDescent="0.3">
      <c r="A516" s="7" t="str">
        <f t="shared" si="7"/>
        <v>5</v>
      </c>
      <c r="B516" s="9">
        <f>IF(D516=$B$1,,(IF(C516=MAX($C$3:C516),,MAX($C$3:C516))))</f>
        <v>11316524000</v>
      </c>
    </row>
    <row r="517" spans="1:2" x14ac:dyDescent="0.3">
      <c r="A517" s="7" t="str">
        <f t="shared" ref="A517:A580" si="8">IF(B517=0,LEFT(RIGHT(C517,6),1),LEFT(RIGHT(B517,6),1))</f>
        <v>5</v>
      </c>
      <c r="B517" s="9">
        <f>IF(D517=$B$1,,(IF(C517=MAX($C$3:C517),,MAX($C$3:C517))))</f>
        <v>11316524000</v>
      </c>
    </row>
    <row r="518" spans="1:2" x14ac:dyDescent="0.3">
      <c r="A518" s="7" t="str">
        <f t="shared" si="8"/>
        <v>5</v>
      </c>
      <c r="B518" s="9">
        <f>IF(D518=$B$1,,(IF(C518=MAX($C$3:C518),,MAX($C$3:C518))))</f>
        <v>11316524000</v>
      </c>
    </row>
    <row r="519" spans="1:2" x14ac:dyDescent="0.3">
      <c r="A519" s="7" t="str">
        <f t="shared" si="8"/>
        <v>5</v>
      </c>
      <c r="B519" s="9">
        <f>IF(D519=$B$1,,(IF(C519=MAX($C$3:C519),,MAX($C$3:C519))))</f>
        <v>11316524000</v>
      </c>
    </row>
    <row r="520" spans="1:2" x14ac:dyDescent="0.3">
      <c r="A520" s="7" t="str">
        <f t="shared" si="8"/>
        <v>5</v>
      </c>
      <c r="B520" s="9">
        <f>IF(D520=$B$1,,(IF(C520=MAX($C$3:C520),,MAX($C$3:C520))))</f>
        <v>11316524000</v>
      </c>
    </row>
    <row r="521" spans="1:2" x14ac:dyDescent="0.3">
      <c r="A521" s="7" t="str">
        <f t="shared" si="8"/>
        <v>5</v>
      </c>
      <c r="B521" s="9">
        <f>IF(D521=$B$1,,(IF(C521=MAX($C$3:C521),,MAX($C$3:C521))))</f>
        <v>11316524000</v>
      </c>
    </row>
    <row r="522" spans="1:2" x14ac:dyDescent="0.3">
      <c r="A522" s="7" t="str">
        <f t="shared" si="8"/>
        <v>5</v>
      </c>
      <c r="B522" s="9">
        <f>IF(D522=$B$1,,(IF(C522=MAX($C$3:C522),,MAX($C$3:C522))))</f>
        <v>11316524000</v>
      </c>
    </row>
    <row r="523" spans="1:2" x14ac:dyDescent="0.3">
      <c r="A523" s="7" t="str">
        <f t="shared" si="8"/>
        <v>5</v>
      </c>
      <c r="B523" s="9">
        <f>IF(D523=$B$1,,(IF(C523=MAX($C$3:C523),,MAX($C$3:C523))))</f>
        <v>11316524000</v>
      </c>
    </row>
    <row r="524" spans="1:2" x14ac:dyDescent="0.3">
      <c r="A524" s="7" t="str">
        <f t="shared" si="8"/>
        <v>5</v>
      </c>
      <c r="B524" s="9">
        <f>IF(D524=$B$1,,(IF(C524=MAX($C$3:C524),,MAX($C$3:C524))))</f>
        <v>11316524000</v>
      </c>
    </row>
    <row r="525" spans="1:2" x14ac:dyDescent="0.3">
      <c r="A525" s="7" t="str">
        <f t="shared" si="8"/>
        <v>5</v>
      </c>
      <c r="B525" s="9">
        <f>IF(D525=$B$1,,(IF(C525=MAX($C$3:C525),,MAX($C$3:C525))))</f>
        <v>11316524000</v>
      </c>
    </row>
    <row r="526" spans="1:2" x14ac:dyDescent="0.3">
      <c r="A526" s="7" t="str">
        <f t="shared" si="8"/>
        <v>5</v>
      </c>
      <c r="B526" s="9">
        <f>IF(D526=$B$1,,(IF(C526=MAX($C$3:C526),,MAX($C$3:C526))))</f>
        <v>11316524000</v>
      </c>
    </row>
    <row r="527" spans="1:2" x14ac:dyDescent="0.3">
      <c r="A527" s="7" t="str">
        <f t="shared" si="8"/>
        <v>5</v>
      </c>
      <c r="B527" s="9">
        <f>IF(D527=$B$1,,(IF(C527=MAX($C$3:C527),,MAX($C$3:C527))))</f>
        <v>11316524000</v>
      </c>
    </row>
    <row r="528" spans="1:2" x14ac:dyDescent="0.3">
      <c r="A528" s="7" t="str">
        <f t="shared" si="8"/>
        <v>5</v>
      </c>
      <c r="B528" s="9">
        <f>IF(D528=$B$1,,(IF(C528=MAX($C$3:C528),,MAX($C$3:C528))))</f>
        <v>11316524000</v>
      </c>
    </row>
    <row r="529" spans="1:2" x14ac:dyDescent="0.3">
      <c r="A529" s="7" t="str">
        <f t="shared" si="8"/>
        <v>5</v>
      </c>
      <c r="B529" s="9">
        <f>IF(D529=$B$1,,(IF(C529=MAX($C$3:C529),,MAX($C$3:C529))))</f>
        <v>11316524000</v>
      </c>
    </row>
    <row r="530" spans="1:2" x14ac:dyDescent="0.3">
      <c r="A530" s="7" t="str">
        <f t="shared" si="8"/>
        <v>5</v>
      </c>
      <c r="B530" s="9">
        <f>IF(D530=$B$1,,(IF(C530=MAX($C$3:C530),,MAX($C$3:C530))))</f>
        <v>11316524000</v>
      </c>
    </row>
    <row r="531" spans="1:2" x14ac:dyDescent="0.3">
      <c r="A531" s="7" t="str">
        <f t="shared" si="8"/>
        <v>5</v>
      </c>
      <c r="B531" s="9">
        <f>IF(D531=$B$1,,(IF(C531=MAX($C$3:C531),,MAX($C$3:C531))))</f>
        <v>11316524000</v>
      </c>
    </row>
    <row r="532" spans="1:2" x14ac:dyDescent="0.3">
      <c r="A532" s="7" t="str">
        <f t="shared" si="8"/>
        <v>5</v>
      </c>
      <c r="B532" s="9">
        <f>IF(D532=$B$1,,(IF(C532=MAX($C$3:C532),,MAX($C$3:C532))))</f>
        <v>11316524000</v>
      </c>
    </row>
    <row r="533" spans="1:2" x14ac:dyDescent="0.3">
      <c r="A533" s="7" t="str">
        <f t="shared" si="8"/>
        <v>5</v>
      </c>
      <c r="B533" s="9">
        <f>IF(D533=$B$1,,(IF(C533=MAX($C$3:C533),,MAX($C$3:C533))))</f>
        <v>11316524000</v>
      </c>
    </row>
    <row r="534" spans="1:2" x14ac:dyDescent="0.3">
      <c r="A534" s="7" t="str">
        <f t="shared" si="8"/>
        <v>5</v>
      </c>
      <c r="B534" s="9">
        <f>IF(D534=$B$1,,(IF(C534=MAX($C$3:C534),,MAX($C$3:C534))))</f>
        <v>11316524000</v>
      </c>
    </row>
    <row r="535" spans="1:2" x14ac:dyDescent="0.3">
      <c r="A535" s="7" t="str">
        <f t="shared" si="8"/>
        <v>5</v>
      </c>
      <c r="B535" s="9">
        <f>IF(D535=$B$1,,(IF(C535=MAX($C$3:C535),,MAX($C$3:C535))))</f>
        <v>11316524000</v>
      </c>
    </row>
    <row r="536" spans="1:2" x14ac:dyDescent="0.3">
      <c r="A536" s="7" t="str">
        <f t="shared" si="8"/>
        <v>5</v>
      </c>
      <c r="B536" s="9">
        <f>IF(D536=$B$1,,(IF(C536=MAX($C$3:C536),,MAX($C$3:C536))))</f>
        <v>11316524000</v>
      </c>
    </row>
    <row r="537" spans="1:2" x14ac:dyDescent="0.3">
      <c r="A537" s="7" t="str">
        <f t="shared" si="8"/>
        <v>5</v>
      </c>
      <c r="B537" s="9">
        <f>IF(D537=$B$1,,(IF(C537=MAX($C$3:C537),,MAX($C$3:C537))))</f>
        <v>11316524000</v>
      </c>
    </row>
    <row r="538" spans="1:2" x14ac:dyDescent="0.3">
      <c r="A538" s="7" t="str">
        <f t="shared" si="8"/>
        <v>5</v>
      </c>
      <c r="B538" s="9">
        <f>IF(D538=$B$1,,(IF(C538=MAX($C$3:C538),,MAX($C$3:C538))))</f>
        <v>11316524000</v>
      </c>
    </row>
    <row r="539" spans="1:2" x14ac:dyDescent="0.3">
      <c r="A539" s="7" t="str">
        <f t="shared" si="8"/>
        <v>5</v>
      </c>
      <c r="B539" s="9">
        <f>IF(D539=$B$1,,(IF(C539=MAX($C$3:C539),,MAX($C$3:C539))))</f>
        <v>11316524000</v>
      </c>
    </row>
    <row r="540" spans="1:2" x14ac:dyDescent="0.3">
      <c r="A540" s="7" t="str">
        <f t="shared" si="8"/>
        <v>5</v>
      </c>
      <c r="B540" s="9">
        <f>IF(D540=$B$1,,(IF(C540=MAX($C$3:C540),,MAX($C$3:C540))))</f>
        <v>11316524000</v>
      </c>
    </row>
    <row r="541" spans="1:2" x14ac:dyDescent="0.3">
      <c r="A541" s="7" t="str">
        <f t="shared" si="8"/>
        <v>5</v>
      </c>
      <c r="B541" s="9">
        <f>IF(D541=$B$1,,(IF(C541=MAX($C$3:C541),,MAX($C$3:C541))))</f>
        <v>11316524000</v>
      </c>
    </row>
    <row r="542" spans="1:2" x14ac:dyDescent="0.3">
      <c r="A542" s="7" t="str">
        <f t="shared" si="8"/>
        <v>5</v>
      </c>
      <c r="B542" s="9">
        <f>IF(D542=$B$1,,(IF(C542=MAX($C$3:C542),,MAX($C$3:C542))))</f>
        <v>11316524000</v>
      </c>
    </row>
    <row r="543" spans="1:2" x14ac:dyDescent="0.3">
      <c r="A543" s="7" t="str">
        <f t="shared" si="8"/>
        <v>5</v>
      </c>
      <c r="B543" s="9">
        <f>IF(D543=$B$1,,(IF(C543=MAX($C$3:C543),,MAX($C$3:C543))))</f>
        <v>11316524000</v>
      </c>
    </row>
    <row r="544" spans="1:2" x14ac:dyDescent="0.3">
      <c r="A544" s="7" t="str">
        <f t="shared" si="8"/>
        <v>5</v>
      </c>
      <c r="B544" s="9">
        <f>IF(D544=$B$1,,(IF(C544=MAX($C$3:C544),,MAX($C$3:C544))))</f>
        <v>11316524000</v>
      </c>
    </row>
    <row r="545" spans="1:2" x14ac:dyDescent="0.3">
      <c r="A545" s="7" t="str">
        <f t="shared" si="8"/>
        <v>5</v>
      </c>
      <c r="B545" s="9">
        <f>IF(D545=$B$1,,(IF(C545=MAX($C$3:C545),,MAX($C$3:C545))))</f>
        <v>11316524000</v>
      </c>
    </row>
    <row r="546" spans="1:2" x14ac:dyDescent="0.3">
      <c r="A546" s="7" t="str">
        <f t="shared" si="8"/>
        <v>5</v>
      </c>
      <c r="B546" s="9">
        <f>IF(D546=$B$1,,(IF(C546=MAX($C$3:C546),,MAX($C$3:C546))))</f>
        <v>11316524000</v>
      </c>
    </row>
    <row r="547" spans="1:2" x14ac:dyDescent="0.3">
      <c r="A547" s="7" t="str">
        <f t="shared" si="8"/>
        <v>5</v>
      </c>
      <c r="B547" s="9">
        <f>IF(D547=$B$1,,(IF(C547=MAX($C$3:C547),,MAX($C$3:C547))))</f>
        <v>11316524000</v>
      </c>
    </row>
    <row r="548" spans="1:2" x14ac:dyDescent="0.3">
      <c r="A548" s="7" t="str">
        <f t="shared" si="8"/>
        <v>5</v>
      </c>
      <c r="B548" s="9">
        <f>IF(D548=$B$1,,(IF(C548=MAX($C$3:C548),,MAX($C$3:C548))))</f>
        <v>11316524000</v>
      </c>
    </row>
    <row r="549" spans="1:2" x14ac:dyDescent="0.3">
      <c r="A549" s="7" t="str">
        <f t="shared" si="8"/>
        <v>5</v>
      </c>
      <c r="B549" s="9">
        <f>IF(D549=$B$1,,(IF(C549=MAX($C$3:C549),,MAX($C$3:C549))))</f>
        <v>11316524000</v>
      </c>
    </row>
    <row r="550" spans="1:2" x14ac:dyDescent="0.3">
      <c r="A550" s="7" t="str">
        <f t="shared" si="8"/>
        <v>5</v>
      </c>
      <c r="B550" s="9">
        <f>IF(D550=$B$1,,(IF(C550=MAX($C$3:C550),,MAX($C$3:C550))))</f>
        <v>11316524000</v>
      </c>
    </row>
    <row r="551" spans="1:2" x14ac:dyDescent="0.3">
      <c r="A551" s="7" t="str">
        <f t="shared" si="8"/>
        <v>5</v>
      </c>
      <c r="B551" s="9">
        <f>IF(D551=$B$1,,(IF(C551=MAX($C$3:C551),,MAX($C$3:C551))))</f>
        <v>11316524000</v>
      </c>
    </row>
    <row r="552" spans="1:2" x14ac:dyDescent="0.3">
      <c r="A552" s="7" t="str">
        <f t="shared" si="8"/>
        <v>5</v>
      </c>
      <c r="B552" s="9">
        <f>IF(D552=$B$1,,(IF(C552=MAX($C$3:C552),,MAX($C$3:C552))))</f>
        <v>11316524000</v>
      </c>
    </row>
    <row r="553" spans="1:2" x14ac:dyDescent="0.3">
      <c r="A553" s="7" t="str">
        <f t="shared" si="8"/>
        <v>5</v>
      </c>
      <c r="B553" s="9">
        <f>IF(D553=$B$1,,(IF(C553=MAX($C$3:C553),,MAX($C$3:C553))))</f>
        <v>11316524000</v>
      </c>
    </row>
    <row r="554" spans="1:2" x14ac:dyDescent="0.3">
      <c r="A554" s="7" t="str">
        <f t="shared" si="8"/>
        <v>5</v>
      </c>
      <c r="B554" s="9">
        <f>IF(D554=$B$1,,(IF(C554=MAX($C$3:C554),,MAX($C$3:C554))))</f>
        <v>11316524000</v>
      </c>
    </row>
    <row r="555" spans="1:2" x14ac:dyDescent="0.3">
      <c r="A555" s="7" t="str">
        <f t="shared" si="8"/>
        <v>5</v>
      </c>
      <c r="B555" s="9">
        <f>IF(D555=$B$1,,(IF(C555=MAX($C$3:C555),,MAX($C$3:C555))))</f>
        <v>11316524000</v>
      </c>
    </row>
    <row r="556" spans="1:2" x14ac:dyDescent="0.3">
      <c r="A556" s="7" t="str">
        <f t="shared" si="8"/>
        <v>5</v>
      </c>
      <c r="B556" s="9">
        <f>IF(D556=$B$1,,(IF(C556=MAX($C$3:C556),,MAX($C$3:C556))))</f>
        <v>11316524000</v>
      </c>
    </row>
    <row r="557" spans="1:2" x14ac:dyDescent="0.3">
      <c r="A557" s="7" t="str">
        <f t="shared" si="8"/>
        <v>5</v>
      </c>
      <c r="B557" s="9">
        <f>IF(D557=$B$1,,(IF(C557=MAX($C$3:C557),,MAX($C$3:C557))))</f>
        <v>11316524000</v>
      </c>
    </row>
    <row r="558" spans="1:2" x14ac:dyDescent="0.3">
      <c r="A558" s="7" t="str">
        <f t="shared" si="8"/>
        <v>5</v>
      </c>
      <c r="B558" s="9">
        <f>IF(D558=$B$1,,(IF(C558=MAX($C$3:C558),,MAX($C$3:C558))))</f>
        <v>11316524000</v>
      </c>
    </row>
    <row r="559" spans="1:2" x14ac:dyDescent="0.3">
      <c r="A559" s="7" t="str">
        <f t="shared" si="8"/>
        <v>5</v>
      </c>
      <c r="B559" s="9">
        <f>IF(D559=$B$1,,(IF(C559=MAX($C$3:C559),,MAX($C$3:C559))))</f>
        <v>11316524000</v>
      </c>
    </row>
    <row r="560" spans="1:2" x14ac:dyDescent="0.3">
      <c r="A560" s="7" t="str">
        <f t="shared" si="8"/>
        <v>5</v>
      </c>
      <c r="B560" s="9">
        <f>IF(D560=$B$1,,(IF(C560=MAX($C$3:C560),,MAX($C$3:C560))))</f>
        <v>11316524000</v>
      </c>
    </row>
    <row r="561" spans="1:2" x14ac:dyDescent="0.3">
      <c r="A561" s="7" t="str">
        <f t="shared" si="8"/>
        <v>5</v>
      </c>
      <c r="B561" s="9">
        <f>IF(D561=$B$1,,(IF(C561=MAX($C$3:C561),,MAX($C$3:C561))))</f>
        <v>11316524000</v>
      </c>
    </row>
    <row r="562" spans="1:2" x14ac:dyDescent="0.3">
      <c r="A562" s="7" t="str">
        <f t="shared" si="8"/>
        <v>5</v>
      </c>
      <c r="B562" s="9">
        <f>IF(D562=$B$1,,(IF(C562=MAX($C$3:C562),,MAX($C$3:C562))))</f>
        <v>11316524000</v>
      </c>
    </row>
    <row r="563" spans="1:2" x14ac:dyDescent="0.3">
      <c r="A563" s="7" t="str">
        <f t="shared" si="8"/>
        <v>5</v>
      </c>
      <c r="B563" s="9">
        <f>IF(D563=$B$1,,(IF(C563=MAX($C$3:C563),,MAX($C$3:C563))))</f>
        <v>11316524000</v>
      </c>
    </row>
    <row r="564" spans="1:2" x14ac:dyDescent="0.3">
      <c r="A564" s="7" t="str">
        <f t="shared" si="8"/>
        <v>5</v>
      </c>
      <c r="B564" s="9">
        <f>IF(D564=$B$1,,(IF(C564=MAX($C$3:C564),,MAX($C$3:C564))))</f>
        <v>11316524000</v>
      </c>
    </row>
    <row r="565" spans="1:2" x14ac:dyDescent="0.3">
      <c r="A565" s="7" t="str">
        <f t="shared" si="8"/>
        <v>5</v>
      </c>
      <c r="B565" s="9">
        <f>IF(D565=$B$1,,(IF(C565=MAX($C$3:C565),,MAX($C$3:C565))))</f>
        <v>11316524000</v>
      </c>
    </row>
    <row r="566" spans="1:2" x14ac:dyDescent="0.3">
      <c r="A566" s="7" t="str">
        <f t="shared" si="8"/>
        <v>5</v>
      </c>
      <c r="B566" s="9">
        <f>IF(D566=$B$1,,(IF(C566=MAX($C$3:C566),,MAX($C$3:C566))))</f>
        <v>11316524000</v>
      </c>
    </row>
    <row r="567" spans="1:2" x14ac:dyDescent="0.3">
      <c r="A567" s="7" t="str">
        <f t="shared" si="8"/>
        <v>5</v>
      </c>
      <c r="B567" s="9">
        <f>IF(D567=$B$1,,(IF(C567=MAX($C$3:C567),,MAX($C$3:C567))))</f>
        <v>11316524000</v>
      </c>
    </row>
    <row r="568" spans="1:2" x14ac:dyDescent="0.3">
      <c r="A568" s="7" t="str">
        <f t="shared" si="8"/>
        <v>5</v>
      </c>
      <c r="B568" s="9">
        <f>IF(D568=$B$1,,(IF(C568=MAX($C$3:C568),,MAX($C$3:C568))))</f>
        <v>11316524000</v>
      </c>
    </row>
    <row r="569" spans="1:2" x14ac:dyDescent="0.3">
      <c r="A569" s="7" t="str">
        <f t="shared" si="8"/>
        <v>5</v>
      </c>
      <c r="B569" s="9">
        <f>IF(D569=$B$1,,(IF(C569=MAX($C$3:C569),,MAX($C$3:C569))))</f>
        <v>11316524000</v>
      </c>
    </row>
    <row r="570" spans="1:2" x14ac:dyDescent="0.3">
      <c r="A570" s="7" t="str">
        <f t="shared" si="8"/>
        <v>5</v>
      </c>
      <c r="B570" s="9">
        <f>IF(D570=$B$1,,(IF(C570=MAX($C$3:C570),,MAX($C$3:C570))))</f>
        <v>11316524000</v>
      </c>
    </row>
    <row r="571" spans="1:2" x14ac:dyDescent="0.3">
      <c r="A571" s="7" t="str">
        <f t="shared" si="8"/>
        <v>5</v>
      </c>
      <c r="B571" s="9">
        <f>IF(D571=$B$1,,(IF(C571=MAX($C$3:C571),,MAX($C$3:C571))))</f>
        <v>11316524000</v>
      </c>
    </row>
    <row r="572" spans="1:2" x14ac:dyDescent="0.3">
      <c r="A572" s="7" t="str">
        <f t="shared" si="8"/>
        <v>5</v>
      </c>
      <c r="B572" s="9">
        <f>IF(D572=$B$1,,(IF(C572=MAX($C$3:C572),,MAX($C$3:C572))))</f>
        <v>11316524000</v>
      </c>
    </row>
    <row r="573" spans="1:2" x14ac:dyDescent="0.3">
      <c r="A573" s="7" t="str">
        <f t="shared" si="8"/>
        <v>5</v>
      </c>
      <c r="B573" s="9">
        <f>IF(D573=$B$1,,(IF(C573=MAX($C$3:C573),,MAX($C$3:C573))))</f>
        <v>11316524000</v>
      </c>
    </row>
    <row r="574" spans="1:2" x14ac:dyDescent="0.3">
      <c r="A574" s="7" t="str">
        <f t="shared" si="8"/>
        <v>5</v>
      </c>
      <c r="B574" s="9">
        <f>IF(D574=$B$1,,(IF(C574=MAX($C$3:C574),,MAX($C$3:C574))))</f>
        <v>11316524000</v>
      </c>
    </row>
    <row r="575" spans="1:2" x14ac:dyDescent="0.3">
      <c r="A575" s="7" t="str">
        <f t="shared" si="8"/>
        <v>5</v>
      </c>
      <c r="B575" s="9">
        <f>IF(D575=$B$1,,(IF(C575=MAX($C$3:C575),,MAX($C$3:C575))))</f>
        <v>11316524000</v>
      </c>
    </row>
    <row r="576" spans="1:2" x14ac:dyDescent="0.3">
      <c r="A576" s="7" t="str">
        <f t="shared" si="8"/>
        <v>5</v>
      </c>
      <c r="B576" s="9">
        <f>IF(D576=$B$1,,(IF(C576=MAX($C$3:C576),,MAX($C$3:C576))))</f>
        <v>11316524000</v>
      </c>
    </row>
    <row r="577" spans="1:2" x14ac:dyDescent="0.3">
      <c r="A577" s="7" t="str">
        <f t="shared" si="8"/>
        <v>5</v>
      </c>
      <c r="B577" s="9">
        <f>IF(D577=$B$1,,(IF(C577=MAX($C$3:C577),,MAX($C$3:C577))))</f>
        <v>11316524000</v>
      </c>
    </row>
    <row r="578" spans="1:2" x14ac:dyDescent="0.3">
      <c r="A578" s="7" t="str">
        <f t="shared" si="8"/>
        <v>5</v>
      </c>
      <c r="B578" s="9">
        <f>IF(D578=$B$1,,(IF(C578=MAX($C$3:C578),,MAX($C$3:C578))))</f>
        <v>11316524000</v>
      </c>
    </row>
    <row r="579" spans="1:2" x14ac:dyDescent="0.3">
      <c r="A579" s="7" t="str">
        <f t="shared" si="8"/>
        <v>5</v>
      </c>
      <c r="B579" s="9">
        <f>IF(D579=$B$1,,(IF(C579=MAX($C$3:C579),,MAX($C$3:C579))))</f>
        <v>11316524000</v>
      </c>
    </row>
    <row r="580" spans="1:2" x14ac:dyDescent="0.3">
      <c r="A580" s="7" t="str">
        <f t="shared" si="8"/>
        <v>5</v>
      </c>
      <c r="B580" s="9">
        <f>IF(D580=$B$1,,(IF(C580=MAX($C$3:C580),,MAX($C$3:C580))))</f>
        <v>11316524000</v>
      </c>
    </row>
    <row r="581" spans="1:2" x14ac:dyDescent="0.3">
      <c r="A581" s="7" t="str">
        <f t="shared" ref="A581:A644" si="9">IF(B581=0,LEFT(RIGHT(C581,6),1),LEFT(RIGHT(B581,6),1))</f>
        <v>5</v>
      </c>
      <c r="B581" s="9">
        <f>IF(D581=$B$1,,(IF(C581=MAX($C$3:C581),,MAX($C$3:C581))))</f>
        <v>11316524000</v>
      </c>
    </row>
    <row r="582" spans="1:2" x14ac:dyDescent="0.3">
      <c r="A582" s="7" t="str">
        <f t="shared" si="9"/>
        <v>5</v>
      </c>
      <c r="B582" s="9">
        <f>IF(D582=$B$1,,(IF(C582=MAX($C$3:C582),,MAX($C$3:C582))))</f>
        <v>11316524000</v>
      </c>
    </row>
    <row r="583" spans="1:2" x14ac:dyDescent="0.3">
      <c r="A583" s="7" t="str">
        <f t="shared" si="9"/>
        <v>5</v>
      </c>
      <c r="B583" s="9">
        <f>IF(D583=$B$1,,(IF(C583=MAX($C$3:C583),,MAX($C$3:C583))))</f>
        <v>11316524000</v>
      </c>
    </row>
    <row r="584" spans="1:2" x14ac:dyDescent="0.3">
      <c r="A584" s="7" t="str">
        <f t="shared" si="9"/>
        <v>5</v>
      </c>
      <c r="B584" s="9">
        <f>IF(D584=$B$1,,(IF(C584=MAX($C$3:C584),,MAX($C$3:C584))))</f>
        <v>11316524000</v>
      </c>
    </row>
    <row r="585" spans="1:2" x14ac:dyDescent="0.3">
      <c r="A585" s="7" t="str">
        <f t="shared" si="9"/>
        <v>5</v>
      </c>
      <c r="B585" s="9">
        <f>IF(D585=$B$1,,(IF(C585=MAX($C$3:C585),,MAX($C$3:C585))))</f>
        <v>11316524000</v>
      </c>
    </row>
    <row r="586" spans="1:2" x14ac:dyDescent="0.3">
      <c r="A586" s="7" t="str">
        <f t="shared" si="9"/>
        <v>5</v>
      </c>
      <c r="B586" s="9">
        <f>IF(D586=$B$1,,(IF(C586=MAX($C$3:C586),,MAX($C$3:C586))))</f>
        <v>11316524000</v>
      </c>
    </row>
    <row r="587" spans="1:2" x14ac:dyDescent="0.3">
      <c r="A587" s="7" t="str">
        <f t="shared" si="9"/>
        <v>5</v>
      </c>
      <c r="B587" s="9">
        <f>IF(D587=$B$1,,(IF(C587=MAX($C$3:C587),,MAX($C$3:C587))))</f>
        <v>11316524000</v>
      </c>
    </row>
    <row r="588" spans="1:2" x14ac:dyDescent="0.3">
      <c r="A588" s="7" t="str">
        <f t="shared" si="9"/>
        <v>5</v>
      </c>
      <c r="B588" s="9">
        <f>IF(D588=$B$1,,(IF(C588=MAX($C$3:C588),,MAX($C$3:C588))))</f>
        <v>11316524000</v>
      </c>
    </row>
    <row r="589" spans="1:2" x14ac:dyDescent="0.3">
      <c r="A589" s="7" t="str">
        <f t="shared" si="9"/>
        <v>5</v>
      </c>
      <c r="B589" s="9">
        <f>IF(D589=$B$1,,(IF(C589=MAX($C$3:C589),,MAX($C$3:C589))))</f>
        <v>11316524000</v>
      </c>
    </row>
    <row r="590" spans="1:2" x14ac:dyDescent="0.3">
      <c r="A590" s="7" t="str">
        <f t="shared" si="9"/>
        <v>5</v>
      </c>
      <c r="B590" s="9">
        <f>IF(D590=$B$1,,(IF(C590=MAX($C$3:C590),,MAX($C$3:C590))))</f>
        <v>11316524000</v>
      </c>
    </row>
    <row r="591" spans="1:2" x14ac:dyDescent="0.3">
      <c r="A591" s="7" t="str">
        <f t="shared" si="9"/>
        <v>5</v>
      </c>
      <c r="B591" s="9">
        <f>IF(D591=$B$1,,(IF(C591=MAX($C$3:C591),,MAX($C$3:C591))))</f>
        <v>11316524000</v>
      </c>
    </row>
    <row r="592" spans="1:2" x14ac:dyDescent="0.3">
      <c r="A592" s="7" t="str">
        <f t="shared" si="9"/>
        <v>5</v>
      </c>
      <c r="B592" s="9">
        <f>IF(D592=$B$1,,(IF(C592=MAX($C$3:C592),,MAX($C$3:C592))))</f>
        <v>11316524000</v>
      </c>
    </row>
    <row r="593" spans="1:2" x14ac:dyDescent="0.3">
      <c r="A593" s="7" t="str">
        <f t="shared" si="9"/>
        <v>5</v>
      </c>
      <c r="B593" s="9">
        <f>IF(D593=$B$1,,(IF(C593=MAX($C$3:C593),,MAX($C$3:C593))))</f>
        <v>11316524000</v>
      </c>
    </row>
    <row r="594" spans="1:2" x14ac:dyDescent="0.3">
      <c r="A594" s="7" t="str">
        <f t="shared" si="9"/>
        <v>5</v>
      </c>
      <c r="B594" s="9">
        <f>IF(D594=$B$1,,(IF(C594=MAX($C$3:C594),,MAX($C$3:C594))))</f>
        <v>11316524000</v>
      </c>
    </row>
    <row r="595" spans="1:2" x14ac:dyDescent="0.3">
      <c r="A595" s="7" t="str">
        <f t="shared" si="9"/>
        <v>5</v>
      </c>
      <c r="B595" s="9">
        <f>IF(D595=$B$1,,(IF(C595=MAX($C$3:C595),,MAX($C$3:C595))))</f>
        <v>11316524000</v>
      </c>
    </row>
    <row r="596" spans="1:2" x14ac:dyDescent="0.3">
      <c r="A596" s="7" t="str">
        <f t="shared" si="9"/>
        <v>5</v>
      </c>
      <c r="B596" s="9">
        <f>IF(D596=$B$1,,(IF(C596=MAX($C$3:C596),,MAX($C$3:C596))))</f>
        <v>11316524000</v>
      </c>
    </row>
    <row r="597" spans="1:2" x14ac:dyDescent="0.3">
      <c r="A597" s="7" t="str">
        <f t="shared" si="9"/>
        <v>5</v>
      </c>
      <c r="B597" s="9">
        <f>IF(D597=$B$1,,(IF(C597=MAX($C$3:C597),,MAX($C$3:C597))))</f>
        <v>11316524000</v>
      </c>
    </row>
    <row r="598" spans="1:2" x14ac:dyDescent="0.3">
      <c r="A598" s="7" t="str">
        <f t="shared" si="9"/>
        <v>5</v>
      </c>
      <c r="B598" s="9">
        <f>IF(D598=$B$1,,(IF(C598=MAX($C$3:C598),,MAX($C$3:C598))))</f>
        <v>11316524000</v>
      </c>
    </row>
    <row r="599" spans="1:2" x14ac:dyDescent="0.3">
      <c r="A599" s="7" t="str">
        <f t="shared" si="9"/>
        <v>5</v>
      </c>
      <c r="B599" s="9">
        <f>IF(D599=$B$1,,(IF(C599=MAX($C$3:C599),,MAX($C$3:C599))))</f>
        <v>11316524000</v>
      </c>
    </row>
    <row r="600" spans="1:2" x14ac:dyDescent="0.3">
      <c r="A600" s="7" t="str">
        <f t="shared" si="9"/>
        <v>5</v>
      </c>
      <c r="B600" s="9">
        <f>IF(D600=$B$1,,(IF(C600=MAX($C$3:C600),,MAX($C$3:C600))))</f>
        <v>11316524000</v>
      </c>
    </row>
    <row r="601" spans="1:2" x14ac:dyDescent="0.3">
      <c r="A601" s="7" t="str">
        <f t="shared" si="9"/>
        <v>5</v>
      </c>
      <c r="B601" s="9">
        <f>IF(D601=$B$1,,(IF(C601=MAX($C$3:C601),,MAX($C$3:C601))))</f>
        <v>11316524000</v>
      </c>
    </row>
    <row r="602" spans="1:2" x14ac:dyDescent="0.3">
      <c r="A602" s="7" t="str">
        <f t="shared" si="9"/>
        <v>5</v>
      </c>
      <c r="B602" s="9">
        <f>IF(D602=$B$1,,(IF(C602=MAX($C$3:C602),,MAX($C$3:C602))))</f>
        <v>11316524000</v>
      </c>
    </row>
    <row r="603" spans="1:2" x14ac:dyDescent="0.3">
      <c r="A603" s="7" t="str">
        <f t="shared" si="9"/>
        <v>5</v>
      </c>
      <c r="B603" s="9">
        <f>IF(D603=$B$1,,(IF(C603=MAX($C$3:C603),,MAX($C$3:C603))))</f>
        <v>11316524000</v>
      </c>
    </row>
    <row r="604" spans="1:2" x14ac:dyDescent="0.3">
      <c r="A604" s="7" t="str">
        <f t="shared" si="9"/>
        <v>5</v>
      </c>
      <c r="B604" s="9">
        <f>IF(D604=$B$1,,(IF(C604=MAX($C$3:C604),,MAX($C$3:C604))))</f>
        <v>11316524000</v>
      </c>
    </row>
    <row r="605" spans="1:2" x14ac:dyDescent="0.3">
      <c r="A605" s="7" t="str">
        <f t="shared" si="9"/>
        <v>5</v>
      </c>
      <c r="B605" s="9">
        <f>IF(D605=$B$1,,(IF(C605=MAX($C$3:C605),,MAX($C$3:C605))))</f>
        <v>11316524000</v>
      </c>
    </row>
    <row r="606" spans="1:2" x14ac:dyDescent="0.3">
      <c r="A606" s="7" t="str">
        <f t="shared" si="9"/>
        <v>5</v>
      </c>
      <c r="B606" s="9">
        <f>IF(D606=$B$1,,(IF(C606=MAX($C$3:C606),,MAX($C$3:C606))))</f>
        <v>11316524000</v>
      </c>
    </row>
    <row r="607" spans="1:2" x14ac:dyDescent="0.3">
      <c r="A607" s="7" t="str">
        <f t="shared" si="9"/>
        <v>5</v>
      </c>
      <c r="B607" s="9">
        <f>IF(D607=$B$1,,(IF(C607=MAX($C$3:C607),,MAX($C$3:C607))))</f>
        <v>11316524000</v>
      </c>
    </row>
    <row r="608" spans="1:2" x14ac:dyDescent="0.3">
      <c r="A608" s="7" t="str">
        <f t="shared" si="9"/>
        <v>5</v>
      </c>
      <c r="B608" s="9">
        <f>IF(D608=$B$1,,(IF(C608=MAX($C$3:C608),,MAX($C$3:C608))))</f>
        <v>11316524000</v>
      </c>
    </row>
    <row r="609" spans="1:2" x14ac:dyDescent="0.3">
      <c r="A609" s="7" t="str">
        <f t="shared" si="9"/>
        <v>5</v>
      </c>
      <c r="B609" s="9">
        <f>IF(D609=$B$1,,(IF(C609=MAX($C$3:C609),,MAX($C$3:C609))))</f>
        <v>11316524000</v>
      </c>
    </row>
    <row r="610" spans="1:2" x14ac:dyDescent="0.3">
      <c r="A610" s="7" t="str">
        <f t="shared" si="9"/>
        <v>5</v>
      </c>
      <c r="B610" s="9">
        <f>IF(D610=$B$1,,(IF(C610=MAX($C$3:C610),,MAX($C$3:C610))))</f>
        <v>11316524000</v>
      </c>
    </row>
    <row r="611" spans="1:2" x14ac:dyDescent="0.3">
      <c r="A611" s="7" t="str">
        <f t="shared" si="9"/>
        <v>5</v>
      </c>
      <c r="B611" s="9">
        <f>IF(D611=$B$1,,(IF(C611=MAX($C$3:C611),,MAX($C$3:C611))))</f>
        <v>11316524000</v>
      </c>
    </row>
    <row r="612" spans="1:2" x14ac:dyDescent="0.3">
      <c r="A612" s="7" t="str">
        <f t="shared" si="9"/>
        <v>5</v>
      </c>
      <c r="B612" s="9">
        <f>IF(D612=$B$1,,(IF(C612=MAX($C$3:C612),,MAX($C$3:C612))))</f>
        <v>11316524000</v>
      </c>
    </row>
    <row r="613" spans="1:2" x14ac:dyDescent="0.3">
      <c r="A613" s="7" t="str">
        <f t="shared" si="9"/>
        <v>5</v>
      </c>
      <c r="B613" s="9">
        <f>IF(D613=$B$1,,(IF(C613=MAX($C$3:C613),,MAX($C$3:C613))))</f>
        <v>11316524000</v>
      </c>
    </row>
    <row r="614" spans="1:2" x14ac:dyDescent="0.3">
      <c r="A614" s="7" t="str">
        <f t="shared" si="9"/>
        <v>5</v>
      </c>
      <c r="B614" s="9">
        <f>IF(D614=$B$1,,(IF(C614=MAX($C$3:C614),,MAX($C$3:C614))))</f>
        <v>11316524000</v>
      </c>
    </row>
    <row r="615" spans="1:2" x14ac:dyDescent="0.3">
      <c r="A615" s="7" t="str">
        <f t="shared" si="9"/>
        <v>5</v>
      </c>
      <c r="B615" s="9">
        <f>IF(D615=$B$1,,(IF(C615=MAX($C$3:C615),,MAX($C$3:C615))))</f>
        <v>11316524000</v>
      </c>
    </row>
    <row r="616" spans="1:2" x14ac:dyDescent="0.3">
      <c r="A616" s="7" t="str">
        <f t="shared" si="9"/>
        <v>5</v>
      </c>
      <c r="B616" s="9">
        <f>IF(D616=$B$1,,(IF(C616=MAX($C$3:C616),,MAX($C$3:C616))))</f>
        <v>11316524000</v>
      </c>
    </row>
    <row r="617" spans="1:2" x14ac:dyDescent="0.3">
      <c r="A617" s="7" t="str">
        <f t="shared" si="9"/>
        <v>5</v>
      </c>
      <c r="B617" s="9">
        <f>IF(D617=$B$1,,(IF(C617=MAX($C$3:C617),,MAX($C$3:C617))))</f>
        <v>11316524000</v>
      </c>
    </row>
    <row r="618" spans="1:2" x14ac:dyDescent="0.3">
      <c r="A618" s="7" t="str">
        <f t="shared" si="9"/>
        <v>5</v>
      </c>
      <c r="B618" s="9">
        <f>IF(D618=$B$1,,(IF(C618=MAX($C$3:C618),,MAX($C$3:C618))))</f>
        <v>11316524000</v>
      </c>
    </row>
    <row r="619" spans="1:2" x14ac:dyDescent="0.3">
      <c r="A619" s="7" t="str">
        <f t="shared" si="9"/>
        <v>5</v>
      </c>
      <c r="B619" s="9">
        <f>IF(D619=$B$1,,(IF(C619=MAX($C$3:C619),,MAX($C$3:C619))))</f>
        <v>11316524000</v>
      </c>
    </row>
    <row r="620" spans="1:2" x14ac:dyDescent="0.3">
      <c r="A620" s="7" t="str">
        <f t="shared" si="9"/>
        <v>5</v>
      </c>
      <c r="B620" s="9">
        <f>IF(D620=$B$1,,(IF(C620=MAX($C$3:C620),,MAX($C$3:C620))))</f>
        <v>11316524000</v>
      </c>
    </row>
    <row r="621" spans="1:2" x14ac:dyDescent="0.3">
      <c r="A621" s="7" t="str">
        <f t="shared" si="9"/>
        <v>5</v>
      </c>
      <c r="B621" s="9">
        <f>IF(D621=$B$1,,(IF(C621=MAX($C$3:C621),,MAX($C$3:C621))))</f>
        <v>11316524000</v>
      </c>
    </row>
    <row r="622" spans="1:2" x14ac:dyDescent="0.3">
      <c r="A622" s="7" t="str">
        <f t="shared" si="9"/>
        <v>5</v>
      </c>
      <c r="B622" s="9">
        <f>IF(D622=$B$1,,(IF(C622=MAX($C$3:C622),,MAX($C$3:C622))))</f>
        <v>11316524000</v>
      </c>
    </row>
    <row r="623" spans="1:2" x14ac:dyDescent="0.3">
      <c r="A623" s="7" t="str">
        <f t="shared" si="9"/>
        <v>5</v>
      </c>
      <c r="B623" s="9">
        <f>IF(D623=$B$1,,(IF(C623=MAX($C$3:C623),,MAX($C$3:C623))))</f>
        <v>11316524000</v>
      </c>
    </row>
    <row r="624" spans="1:2" x14ac:dyDescent="0.3">
      <c r="A624" s="7" t="str">
        <f t="shared" si="9"/>
        <v>5</v>
      </c>
      <c r="B624" s="9">
        <f>IF(D624=$B$1,,(IF(C624=MAX($C$3:C624),,MAX($C$3:C624))))</f>
        <v>11316524000</v>
      </c>
    </row>
    <row r="625" spans="1:2" x14ac:dyDescent="0.3">
      <c r="A625" s="7" t="str">
        <f t="shared" si="9"/>
        <v>5</v>
      </c>
      <c r="B625" s="9">
        <f>IF(D625=$B$1,,(IF(C625=MAX($C$3:C625),,MAX($C$3:C625))))</f>
        <v>11316524000</v>
      </c>
    </row>
    <row r="626" spans="1:2" x14ac:dyDescent="0.3">
      <c r="A626" s="7" t="str">
        <f t="shared" si="9"/>
        <v>5</v>
      </c>
      <c r="B626" s="9">
        <f>IF(D626=$B$1,,(IF(C626=MAX($C$3:C626),,MAX($C$3:C626))))</f>
        <v>11316524000</v>
      </c>
    </row>
    <row r="627" spans="1:2" x14ac:dyDescent="0.3">
      <c r="A627" s="7" t="str">
        <f t="shared" si="9"/>
        <v>5</v>
      </c>
      <c r="B627" s="9">
        <f>IF(D627=$B$1,,(IF(C627=MAX($C$3:C627),,MAX($C$3:C627))))</f>
        <v>11316524000</v>
      </c>
    </row>
    <row r="628" spans="1:2" x14ac:dyDescent="0.3">
      <c r="A628" s="7" t="str">
        <f t="shared" si="9"/>
        <v>5</v>
      </c>
      <c r="B628" s="9">
        <f>IF(D628=$B$1,,(IF(C628=MAX($C$3:C628),,MAX($C$3:C628))))</f>
        <v>11316524000</v>
      </c>
    </row>
    <row r="629" spans="1:2" x14ac:dyDescent="0.3">
      <c r="A629" s="7" t="str">
        <f t="shared" si="9"/>
        <v>5</v>
      </c>
      <c r="B629" s="9">
        <f>IF(D629=$B$1,,(IF(C629=MAX($C$3:C629),,MAX($C$3:C629))))</f>
        <v>11316524000</v>
      </c>
    </row>
    <row r="630" spans="1:2" x14ac:dyDescent="0.3">
      <c r="A630" s="7" t="str">
        <f t="shared" si="9"/>
        <v>5</v>
      </c>
      <c r="B630" s="9">
        <f>IF(D630=$B$1,,(IF(C630=MAX($C$3:C630),,MAX($C$3:C630))))</f>
        <v>11316524000</v>
      </c>
    </row>
    <row r="631" spans="1:2" x14ac:dyDescent="0.3">
      <c r="A631" s="7" t="str">
        <f t="shared" si="9"/>
        <v>5</v>
      </c>
      <c r="B631" s="9">
        <f>IF(D631=$B$1,,(IF(C631=MAX($C$3:C631),,MAX($C$3:C631))))</f>
        <v>11316524000</v>
      </c>
    </row>
    <row r="632" spans="1:2" x14ac:dyDescent="0.3">
      <c r="A632" s="7" t="str">
        <f t="shared" si="9"/>
        <v>5</v>
      </c>
      <c r="B632" s="9">
        <f>IF(D632=$B$1,,(IF(C632=MAX($C$3:C632),,MAX($C$3:C632))))</f>
        <v>11316524000</v>
      </c>
    </row>
    <row r="633" spans="1:2" x14ac:dyDescent="0.3">
      <c r="A633" s="7" t="str">
        <f t="shared" si="9"/>
        <v>5</v>
      </c>
      <c r="B633" s="9">
        <f>IF(D633=$B$1,,(IF(C633=MAX($C$3:C633),,MAX($C$3:C633))))</f>
        <v>11316524000</v>
      </c>
    </row>
    <row r="634" spans="1:2" x14ac:dyDescent="0.3">
      <c r="A634" s="7" t="str">
        <f t="shared" si="9"/>
        <v>5</v>
      </c>
      <c r="B634" s="9">
        <f>IF(D634=$B$1,,(IF(C634=MAX($C$3:C634),,MAX($C$3:C634))))</f>
        <v>11316524000</v>
      </c>
    </row>
    <row r="635" spans="1:2" x14ac:dyDescent="0.3">
      <c r="A635" s="7" t="str">
        <f t="shared" si="9"/>
        <v>5</v>
      </c>
      <c r="B635" s="9">
        <f>IF(D635=$B$1,,(IF(C635=MAX($C$3:C635),,MAX($C$3:C635))))</f>
        <v>11316524000</v>
      </c>
    </row>
    <row r="636" spans="1:2" x14ac:dyDescent="0.3">
      <c r="A636" s="7" t="str">
        <f t="shared" si="9"/>
        <v>5</v>
      </c>
      <c r="B636" s="9">
        <f>IF(D636=$B$1,,(IF(C636=MAX($C$3:C636),,MAX($C$3:C636))))</f>
        <v>11316524000</v>
      </c>
    </row>
    <row r="637" spans="1:2" x14ac:dyDescent="0.3">
      <c r="A637" s="7" t="str">
        <f t="shared" si="9"/>
        <v>5</v>
      </c>
      <c r="B637" s="9">
        <f>IF(D637=$B$1,,(IF(C637=MAX($C$3:C637),,MAX($C$3:C637))))</f>
        <v>11316524000</v>
      </c>
    </row>
    <row r="638" spans="1:2" x14ac:dyDescent="0.3">
      <c r="A638" s="7" t="str">
        <f t="shared" si="9"/>
        <v>5</v>
      </c>
      <c r="B638" s="9">
        <f>IF(D638=$B$1,,(IF(C638=MAX($C$3:C638),,MAX($C$3:C638))))</f>
        <v>11316524000</v>
      </c>
    </row>
    <row r="639" spans="1:2" x14ac:dyDescent="0.3">
      <c r="A639" s="7" t="str">
        <f t="shared" si="9"/>
        <v>5</v>
      </c>
      <c r="B639" s="9">
        <f>IF(D639=$B$1,,(IF(C639=MAX($C$3:C639),,MAX($C$3:C639))))</f>
        <v>11316524000</v>
      </c>
    </row>
    <row r="640" spans="1:2" x14ac:dyDescent="0.3">
      <c r="A640" s="7" t="str">
        <f t="shared" si="9"/>
        <v>5</v>
      </c>
      <c r="B640" s="9">
        <f>IF(D640=$B$1,,(IF(C640=MAX($C$3:C640),,MAX($C$3:C640))))</f>
        <v>11316524000</v>
      </c>
    </row>
    <row r="641" spans="1:2" x14ac:dyDescent="0.3">
      <c r="A641" s="7" t="str">
        <f t="shared" si="9"/>
        <v>5</v>
      </c>
      <c r="B641" s="9">
        <f>IF(D641=$B$1,,(IF(C641=MAX($C$3:C641),,MAX($C$3:C641))))</f>
        <v>11316524000</v>
      </c>
    </row>
    <row r="642" spans="1:2" x14ac:dyDescent="0.3">
      <c r="A642" s="7" t="str">
        <f t="shared" si="9"/>
        <v>5</v>
      </c>
      <c r="B642" s="9">
        <f>IF(D642=$B$1,,(IF(C642=MAX($C$3:C642),,MAX($C$3:C642))))</f>
        <v>11316524000</v>
      </c>
    </row>
    <row r="643" spans="1:2" x14ac:dyDescent="0.3">
      <c r="A643" s="7" t="str">
        <f t="shared" si="9"/>
        <v>5</v>
      </c>
      <c r="B643" s="9">
        <f>IF(D643=$B$1,,(IF(C643=MAX($C$3:C643),,MAX($C$3:C643))))</f>
        <v>11316524000</v>
      </c>
    </row>
    <row r="644" spans="1:2" x14ac:dyDescent="0.3">
      <c r="A644" s="7" t="str">
        <f t="shared" si="9"/>
        <v>5</v>
      </c>
      <c r="B644" s="9">
        <f>IF(D644=$B$1,,(IF(C644=MAX($C$3:C644),,MAX($C$3:C644))))</f>
        <v>11316524000</v>
      </c>
    </row>
    <row r="645" spans="1:2" x14ac:dyDescent="0.3">
      <c r="A645" s="7" t="str">
        <f t="shared" ref="A645:A708" si="10">IF(B645=0,LEFT(RIGHT(C645,6),1),LEFT(RIGHT(B645,6),1))</f>
        <v>5</v>
      </c>
      <c r="B645" s="9">
        <f>IF(D645=$B$1,,(IF(C645=MAX($C$3:C645),,MAX($C$3:C645))))</f>
        <v>11316524000</v>
      </c>
    </row>
    <row r="646" spans="1:2" x14ac:dyDescent="0.3">
      <c r="A646" s="7" t="str">
        <f t="shared" si="10"/>
        <v>5</v>
      </c>
      <c r="B646" s="9">
        <f>IF(D646=$B$1,,(IF(C646=MAX($C$3:C646),,MAX($C$3:C646))))</f>
        <v>11316524000</v>
      </c>
    </row>
    <row r="647" spans="1:2" x14ac:dyDescent="0.3">
      <c r="A647" s="7" t="str">
        <f t="shared" si="10"/>
        <v>5</v>
      </c>
      <c r="B647" s="9">
        <f>IF(D647=$B$1,,(IF(C647=MAX($C$3:C647),,MAX($C$3:C647))))</f>
        <v>11316524000</v>
      </c>
    </row>
    <row r="648" spans="1:2" x14ac:dyDescent="0.3">
      <c r="A648" s="7" t="str">
        <f t="shared" si="10"/>
        <v>5</v>
      </c>
      <c r="B648" s="9">
        <f>IF(D648=$B$1,,(IF(C648=MAX($C$3:C648),,MAX($C$3:C648))))</f>
        <v>11316524000</v>
      </c>
    </row>
    <row r="649" spans="1:2" x14ac:dyDescent="0.3">
      <c r="A649" s="7" t="str">
        <f t="shared" si="10"/>
        <v>5</v>
      </c>
      <c r="B649" s="9">
        <f>IF(D649=$B$1,,(IF(C649=MAX($C$3:C649),,MAX($C$3:C649))))</f>
        <v>11316524000</v>
      </c>
    </row>
    <row r="650" spans="1:2" x14ac:dyDescent="0.3">
      <c r="A650" s="7" t="str">
        <f t="shared" si="10"/>
        <v>5</v>
      </c>
      <c r="B650" s="9">
        <f>IF(D650=$B$1,,(IF(C650=MAX($C$3:C650),,MAX($C$3:C650))))</f>
        <v>11316524000</v>
      </c>
    </row>
    <row r="651" spans="1:2" x14ac:dyDescent="0.3">
      <c r="A651" s="7" t="str">
        <f t="shared" si="10"/>
        <v>5</v>
      </c>
      <c r="B651" s="9">
        <f>IF(D651=$B$1,,(IF(C651=MAX($C$3:C651),,MAX($C$3:C651))))</f>
        <v>11316524000</v>
      </c>
    </row>
    <row r="652" spans="1:2" x14ac:dyDescent="0.3">
      <c r="A652" s="7" t="str">
        <f t="shared" si="10"/>
        <v>5</v>
      </c>
      <c r="B652" s="9">
        <f>IF(D652=$B$1,,(IF(C652=MAX($C$3:C652),,MAX($C$3:C652))))</f>
        <v>11316524000</v>
      </c>
    </row>
    <row r="653" spans="1:2" x14ac:dyDescent="0.3">
      <c r="A653" s="7" t="str">
        <f t="shared" si="10"/>
        <v>5</v>
      </c>
      <c r="B653" s="9">
        <f>IF(D653=$B$1,,(IF(C653=MAX($C$3:C653),,MAX($C$3:C653))))</f>
        <v>11316524000</v>
      </c>
    </row>
    <row r="654" spans="1:2" x14ac:dyDescent="0.3">
      <c r="A654" s="7" t="str">
        <f t="shared" si="10"/>
        <v>5</v>
      </c>
      <c r="B654" s="9">
        <f>IF(D654=$B$1,,(IF(C654=MAX($C$3:C654),,MAX($C$3:C654))))</f>
        <v>11316524000</v>
      </c>
    </row>
    <row r="655" spans="1:2" x14ac:dyDescent="0.3">
      <c r="A655" s="7" t="str">
        <f t="shared" si="10"/>
        <v>5</v>
      </c>
      <c r="B655" s="9">
        <f>IF(D655=$B$1,,(IF(C655=MAX($C$3:C655),,MAX($C$3:C655))))</f>
        <v>11316524000</v>
      </c>
    </row>
    <row r="656" spans="1:2" x14ac:dyDescent="0.3">
      <c r="A656" s="7" t="str">
        <f t="shared" si="10"/>
        <v>5</v>
      </c>
      <c r="B656" s="9">
        <f>IF(D656=$B$1,,(IF(C656=MAX($C$3:C656),,MAX($C$3:C656))))</f>
        <v>11316524000</v>
      </c>
    </row>
    <row r="657" spans="1:2" x14ac:dyDescent="0.3">
      <c r="A657" s="7" t="str">
        <f t="shared" si="10"/>
        <v>5</v>
      </c>
      <c r="B657" s="9">
        <f>IF(D657=$B$1,,(IF(C657=MAX($C$3:C657),,MAX($C$3:C657))))</f>
        <v>11316524000</v>
      </c>
    </row>
    <row r="658" spans="1:2" x14ac:dyDescent="0.3">
      <c r="A658" s="7" t="str">
        <f t="shared" si="10"/>
        <v>5</v>
      </c>
      <c r="B658" s="9">
        <f>IF(D658=$B$1,,(IF(C658=MAX($C$3:C658),,MAX($C$3:C658))))</f>
        <v>11316524000</v>
      </c>
    </row>
    <row r="659" spans="1:2" x14ac:dyDescent="0.3">
      <c r="A659" s="7" t="str">
        <f t="shared" si="10"/>
        <v>5</v>
      </c>
      <c r="B659" s="9">
        <f>IF(D659=$B$1,,(IF(C659=MAX($C$3:C659),,MAX($C$3:C659))))</f>
        <v>11316524000</v>
      </c>
    </row>
    <row r="660" spans="1:2" x14ac:dyDescent="0.3">
      <c r="A660" s="7" t="str">
        <f t="shared" si="10"/>
        <v>5</v>
      </c>
      <c r="B660" s="9">
        <f>IF(D660=$B$1,,(IF(C660=MAX($C$3:C660),,MAX($C$3:C660))))</f>
        <v>11316524000</v>
      </c>
    </row>
    <row r="661" spans="1:2" x14ac:dyDescent="0.3">
      <c r="A661" s="7" t="str">
        <f t="shared" si="10"/>
        <v>5</v>
      </c>
      <c r="B661" s="9">
        <f>IF(D661=$B$1,,(IF(C661=MAX($C$3:C661),,MAX($C$3:C661))))</f>
        <v>11316524000</v>
      </c>
    </row>
    <row r="662" spans="1:2" x14ac:dyDescent="0.3">
      <c r="A662" s="7" t="str">
        <f t="shared" si="10"/>
        <v>5</v>
      </c>
      <c r="B662" s="9">
        <f>IF(D662=$B$1,,(IF(C662=MAX($C$3:C662),,MAX($C$3:C662))))</f>
        <v>11316524000</v>
      </c>
    </row>
    <row r="663" spans="1:2" x14ac:dyDescent="0.3">
      <c r="A663" s="7" t="str">
        <f t="shared" si="10"/>
        <v>5</v>
      </c>
      <c r="B663" s="9">
        <f>IF(D663=$B$1,,(IF(C663=MAX($C$3:C663),,MAX($C$3:C663))))</f>
        <v>11316524000</v>
      </c>
    </row>
    <row r="664" spans="1:2" x14ac:dyDescent="0.3">
      <c r="A664" s="7" t="str">
        <f t="shared" si="10"/>
        <v>5</v>
      </c>
      <c r="B664" s="9">
        <f>IF(D664=$B$1,,(IF(C664=MAX($C$3:C664),,MAX($C$3:C664))))</f>
        <v>11316524000</v>
      </c>
    </row>
    <row r="665" spans="1:2" x14ac:dyDescent="0.3">
      <c r="A665" s="7" t="str">
        <f t="shared" si="10"/>
        <v>5</v>
      </c>
      <c r="B665" s="9">
        <f>IF(D665=$B$1,,(IF(C665=MAX($C$3:C665),,MAX($C$3:C665))))</f>
        <v>11316524000</v>
      </c>
    </row>
    <row r="666" spans="1:2" x14ac:dyDescent="0.3">
      <c r="A666" s="7" t="str">
        <f t="shared" si="10"/>
        <v>5</v>
      </c>
      <c r="B666" s="9">
        <f>IF(D666=$B$1,,(IF(C666=MAX($C$3:C666),,MAX($C$3:C666))))</f>
        <v>11316524000</v>
      </c>
    </row>
    <row r="667" spans="1:2" x14ac:dyDescent="0.3">
      <c r="A667" s="7" t="str">
        <f t="shared" si="10"/>
        <v>5</v>
      </c>
      <c r="B667" s="9">
        <f>IF(D667=$B$1,,(IF(C667=MAX($C$3:C667),,MAX($C$3:C667))))</f>
        <v>11316524000</v>
      </c>
    </row>
    <row r="668" spans="1:2" x14ac:dyDescent="0.3">
      <c r="A668" s="7" t="str">
        <f t="shared" si="10"/>
        <v>5</v>
      </c>
      <c r="B668" s="9">
        <f>IF(D668=$B$1,,(IF(C668=MAX($C$3:C668),,MAX($C$3:C668))))</f>
        <v>11316524000</v>
      </c>
    </row>
    <row r="669" spans="1:2" x14ac:dyDescent="0.3">
      <c r="A669" s="7" t="str">
        <f t="shared" si="10"/>
        <v>5</v>
      </c>
      <c r="B669" s="9">
        <f>IF(D669=$B$1,,(IF(C669=MAX($C$3:C669),,MAX($C$3:C669))))</f>
        <v>11316524000</v>
      </c>
    </row>
    <row r="670" spans="1:2" x14ac:dyDescent="0.3">
      <c r="A670" s="7" t="str">
        <f t="shared" si="10"/>
        <v>5</v>
      </c>
      <c r="B670" s="9">
        <f>IF(D670=$B$1,,(IF(C670=MAX($C$3:C670),,MAX($C$3:C670))))</f>
        <v>11316524000</v>
      </c>
    </row>
    <row r="671" spans="1:2" x14ac:dyDescent="0.3">
      <c r="A671" s="7" t="str">
        <f t="shared" si="10"/>
        <v>5</v>
      </c>
      <c r="B671" s="9">
        <f>IF(D671=$B$1,,(IF(C671=MAX($C$3:C671),,MAX($C$3:C671))))</f>
        <v>11316524000</v>
      </c>
    </row>
    <row r="672" spans="1:2" x14ac:dyDescent="0.3">
      <c r="A672" s="7" t="str">
        <f t="shared" si="10"/>
        <v>5</v>
      </c>
      <c r="B672" s="9">
        <f>IF(D672=$B$1,,(IF(C672=MAX($C$3:C672),,MAX($C$3:C672))))</f>
        <v>11316524000</v>
      </c>
    </row>
    <row r="673" spans="1:2" x14ac:dyDescent="0.3">
      <c r="A673" s="7" t="str">
        <f t="shared" si="10"/>
        <v>5</v>
      </c>
      <c r="B673" s="9">
        <f>IF(D673=$B$1,,(IF(C673=MAX($C$3:C673),,MAX($C$3:C673))))</f>
        <v>11316524000</v>
      </c>
    </row>
    <row r="674" spans="1:2" x14ac:dyDescent="0.3">
      <c r="A674" s="7" t="str">
        <f t="shared" si="10"/>
        <v>5</v>
      </c>
      <c r="B674" s="9">
        <f>IF(D674=$B$1,,(IF(C674=MAX($C$3:C674),,MAX($C$3:C674))))</f>
        <v>11316524000</v>
      </c>
    </row>
    <row r="675" spans="1:2" x14ac:dyDescent="0.3">
      <c r="A675" s="7" t="str">
        <f t="shared" si="10"/>
        <v>5</v>
      </c>
      <c r="B675" s="9">
        <f>IF(D675=$B$1,,(IF(C675=MAX($C$3:C675),,MAX($C$3:C675))))</f>
        <v>11316524000</v>
      </c>
    </row>
    <row r="676" spans="1:2" x14ac:dyDescent="0.3">
      <c r="A676" s="7" t="str">
        <f t="shared" si="10"/>
        <v>5</v>
      </c>
      <c r="B676" s="9">
        <f>IF(D676=$B$1,,(IF(C676=MAX($C$3:C676),,MAX($C$3:C676))))</f>
        <v>11316524000</v>
      </c>
    </row>
    <row r="677" spans="1:2" x14ac:dyDescent="0.3">
      <c r="A677" s="7" t="str">
        <f t="shared" si="10"/>
        <v>5</v>
      </c>
      <c r="B677" s="9">
        <f>IF(D677=$B$1,,(IF(C677=MAX($C$3:C677),,MAX($C$3:C677))))</f>
        <v>11316524000</v>
      </c>
    </row>
    <row r="678" spans="1:2" x14ac:dyDescent="0.3">
      <c r="A678" s="7" t="str">
        <f t="shared" si="10"/>
        <v>5</v>
      </c>
      <c r="B678" s="9">
        <f>IF(D678=$B$1,,(IF(C678=MAX($C$3:C678),,MAX($C$3:C678))))</f>
        <v>11316524000</v>
      </c>
    </row>
    <row r="679" spans="1:2" x14ac:dyDescent="0.3">
      <c r="A679" s="7" t="str">
        <f t="shared" si="10"/>
        <v>5</v>
      </c>
      <c r="B679" s="9">
        <f>IF(D679=$B$1,,(IF(C679=MAX($C$3:C679),,MAX($C$3:C679))))</f>
        <v>11316524000</v>
      </c>
    </row>
    <row r="680" spans="1:2" x14ac:dyDescent="0.3">
      <c r="A680" s="7" t="str">
        <f t="shared" si="10"/>
        <v>5</v>
      </c>
      <c r="B680" s="9">
        <f>IF(D680=$B$1,,(IF(C680=MAX($C$3:C680),,MAX($C$3:C680))))</f>
        <v>11316524000</v>
      </c>
    </row>
    <row r="681" spans="1:2" x14ac:dyDescent="0.3">
      <c r="A681" s="7" t="str">
        <f t="shared" si="10"/>
        <v>5</v>
      </c>
      <c r="B681" s="9">
        <f>IF(D681=$B$1,,(IF(C681=MAX($C$3:C681),,MAX($C$3:C681))))</f>
        <v>11316524000</v>
      </c>
    </row>
    <row r="682" spans="1:2" x14ac:dyDescent="0.3">
      <c r="A682" s="7" t="str">
        <f t="shared" si="10"/>
        <v>5</v>
      </c>
      <c r="B682" s="9">
        <f>IF(D682=$B$1,,(IF(C682=MAX($C$3:C682),,MAX($C$3:C682))))</f>
        <v>11316524000</v>
      </c>
    </row>
    <row r="683" spans="1:2" x14ac:dyDescent="0.3">
      <c r="A683" s="7" t="str">
        <f t="shared" si="10"/>
        <v>5</v>
      </c>
      <c r="B683" s="9">
        <f>IF(D683=$B$1,,(IF(C683=MAX($C$3:C683),,MAX($C$3:C683))))</f>
        <v>11316524000</v>
      </c>
    </row>
    <row r="684" spans="1:2" x14ac:dyDescent="0.3">
      <c r="A684" s="7" t="str">
        <f t="shared" si="10"/>
        <v>5</v>
      </c>
      <c r="B684" s="9">
        <f>IF(D684=$B$1,,(IF(C684=MAX($C$3:C684),,MAX($C$3:C684))))</f>
        <v>11316524000</v>
      </c>
    </row>
    <row r="685" spans="1:2" x14ac:dyDescent="0.3">
      <c r="A685" s="7" t="str">
        <f t="shared" si="10"/>
        <v>5</v>
      </c>
      <c r="B685" s="9">
        <f>IF(D685=$B$1,,(IF(C685=MAX($C$3:C685),,MAX($C$3:C685))))</f>
        <v>11316524000</v>
      </c>
    </row>
    <row r="686" spans="1:2" x14ac:dyDescent="0.3">
      <c r="A686" s="7" t="str">
        <f t="shared" si="10"/>
        <v>5</v>
      </c>
      <c r="B686" s="9">
        <f>IF(D686=$B$1,,(IF(C686=MAX($C$3:C686),,MAX($C$3:C686))))</f>
        <v>11316524000</v>
      </c>
    </row>
    <row r="687" spans="1:2" x14ac:dyDescent="0.3">
      <c r="A687" s="7" t="str">
        <f t="shared" si="10"/>
        <v>5</v>
      </c>
      <c r="B687" s="9">
        <f>IF(D687=$B$1,,(IF(C687=MAX($C$3:C687),,MAX($C$3:C687))))</f>
        <v>11316524000</v>
      </c>
    </row>
    <row r="688" spans="1:2" x14ac:dyDescent="0.3">
      <c r="A688" s="7" t="str">
        <f t="shared" si="10"/>
        <v>5</v>
      </c>
      <c r="B688" s="9">
        <f>IF(D688=$B$1,,(IF(C688=MAX($C$3:C688),,MAX($C$3:C688))))</f>
        <v>11316524000</v>
      </c>
    </row>
    <row r="689" spans="1:2" x14ac:dyDescent="0.3">
      <c r="A689" s="7" t="str">
        <f t="shared" si="10"/>
        <v>5</v>
      </c>
      <c r="B689" s="9">
        <f>IF(D689=$B$1,,(IF(C689=MAX($C$3:C689),,MAX($C$3:C689))))</f>
        <v>11316524000</v>
      </c>
    </row>
    <row r="690" spans="1:2" x14ac:dyDescent="0.3">
      <c r="A690" s="7" t="str">
        <f t="shared" si="10"/>
        <v>5</v>
      </c>
      <c r="B690" s="9">
        <f>IF(D690=$B$1,,(IF(C690=MAX($C$3:C690),,MAX($C$3:C690))))</f>
        <v>11316524000</v>
      </c>
    </row>
    <row r="691" spans="1:2" x14ac:dyDescent="0.3">
      <c r="A691" s="7" t="str">
        <f t="shared" si="10"/>
        <v>5</v>
      </c>
      <c r="B691" s="9">
        <f>IF(D691=$B$1,,(IF(C691=MAX($C$3:C691),,MAX($C$3:C691))))</f>
        <v>11316524000</v>
      </c>
    </row>
    <row r="692" spans="1:2" x14ac:dyDescent="0.3">
      <c r="A692" s="7" t="str">
        <f t="shared" si="10"/>
        <v>5</v>
      </c>
      <c r="B692" s="9">
        <f>IF(D692=$B$1,,(IF(C692=MAX($C$3:C692),,MAX($C$3:C692))))</f>
        <v>11316524000</v>
      </c>
    </row>
    <row r="693" spans="1:2" x14ac:dyDescent="0.3">
      <c r="A693" s="7" t="str">
        <f t="shared" si="10"/>
        <v>5</v>
      </c>
      <c r="B693" s="9">
        <f>IF(D693=$B$1,,(IF(C693=MAX($C$3:C693),,MAX($C$3:C693))))</f>
        <v>11316524000</v>
      </c>
    </row>
    <row r="694" spans="1:2" x14ac:dyDescent="0.3">
      <c r="A694" s="7" t="str">
        <f t="shared" si="10"/>
        <v>5</v>
      </c>
      <c r="B694" s="9">
        <f>IF(D694=$B$1,,(IF(C694=MAX($C$3:C694),,MAX($C$3:C694))))</f>
        <v>11316524000</v>
      </c>
    </row>
    <row r="695" spans="1:2" x14ac:dyDescent="0.3">
      <c r="A695" s="7" t="str">
        <f t="shared" si="10"/>
        <v>5</v>
      </c>
      <c r="B695" s="9">
        <f>IF(D695=$B$1,,(IF(C695=MAX($C$3:C695),,MAX($C$3:C695))))</f>
        <v>11316524000</v>
      </c>
    </row>
    <row r="696" spans="1:2" x14ac:dyDescent="0.3">
      <c r="A696" s="7" t="str">
        <f t="shared" si="10"/>
        <v>5</v>
      </c>
      <c r="B696" s="9">
        <f>IF(D696=$B$1,,(IF(C696=MAX($C$3:C696),,MAX($C$3:C696))))</f>
        <v>11316524000</v>
      </c>
    </row>
    <row r="697" spans="1:2" x14ac:dyDescent="0.3">
      <c r="A697" s="7" t="str">
        <f t="shared" si="10"/>
        <v>5</v>
      </c>
      <c r="B697" s="9">
        <f>IF(D697=$B$1,,(IF(C697=MAX($C$3:C697),,MAX($C$3:C697))))</f>
        <v>11316524000</v>
      </c>
    </row>
    <row r="698" spans="1:2" x14ac:dyDescent="0.3">
      <c r="A698" s="7" t="str">
        <f t="shared" si="10"/>
        <v>5</v>
      </c>
      <c r="B698" s="9">
        <f>IF(D698=$B$1,,(IF(C698=MAX($C$3:C698),,MAX($C$3:C698))))</f>
        <v>11316524000</v>
      </c>
    </row>
    <row r="699" spans="1:2" x14ac:dyDescent="0.3">
      <c r="A699" s="7" t="str">
        <f t="shared" si="10"/>
        <v>5</v>
      </c>
      <c r="B699" s="9">
        <f>IF(D699=$B$1,,(IF(C699=MAX($C$3:C699),,MAX($C$3:C699))))</f>
        <v>11316524000</v>
      </c>
    </row>
    <row r="700" spans="1:2" x14ac:dyDescent="0.3">
      <c r="A700" s="7" t="str">
        <f t="shared" si="10"/>
        <v>5</v>
      </c>
      <c r="B700" s="9">
        <f>IF(D700=$B$1,,(IF(C700=MAX($C$3:C700),,MAX($C$3:C700))))</f>
        <v>11316524000</v>
      </c>
    </row>
    <row r="701" spans="1:2" x14ac:dyDescent="0.3">
      <c r="A701" s="7" t="str">
        <f t="shared" si="10"/>
        <v>5</v>
      </c>
      <c r="B701" s="9">
        <f>IF(D701=$B$1,,(IF(C701=MAX($C$3:C701),,MAX($C$3:C701))))</f>
        <v>11316524000</v>
      </c>
    </row>
    <row r="702" spans="1:2" x14ac:dyDescent="0.3">
      <c r="A702" s="7" t="str">
        <f t="shared" si="10"/>
        <v>5</v>
      </c>
      <c r="B702" s="9">
        <f>IF(D702=$B$1,,(IF(C702=MAX($C$3:C702),,MAX($C$3:C702))))</f>
        <v>11316524000</v>
      </c>
    </row>
    <row r="703" spans="1:2" x14ac:dyDescent="0.3">
      <c r="A703" s="7" t="str">
        <f t="shared" si="10"/>
        <v>5</v>
      </c>
      <c r="B703" s="9">
        <f>IF(D703=$B$1,,(IF(C703=MAX($C$3:C703),,MAX($C$3:C703))))</f>
        <v>11316524000</v>
      </c>
    </row>
    <row r="704" spans="1:2" x14ac:dyDescent="0.3">
      <c r="A704" s="7" t="str">
        <f t="shared" si="10"/>
        <v>5</v>
      </c>
      <c r="B704" s="9">
        <f>IF(D704=$B$1,,(IF(C704=MAX($C$3:C704),,MAX($C$3:C704))))</f>
        <v>11316524000</v>
      </c>
    </row>
    <row r="705" spans="1:2" x14ac:dyDescent="0.3">
      <c r="A705" s="7" t="str">
        <f t="shared" si="10"/>
        <v>5</v>
      </c>
      <c r="B705" s="9">
        <f>IF(D705=$B$1,,(IF(C705=MAX($C$3:C705),,MAX($C$3:C705))))</f>
        <v>11316524000</v>
      </c>
    </row>
    <row r="706" spans="1:2" x14ac:dyDescent="0.3">
      <c r="A706" s="7" t="str">
        <f t="shared" si="10"/>
        <v>5</v>
      </c>
      <c r="B706" s="9">
        <f>IF(D706=$B$1,,(IF(C706=MAX($C$3:C706),,MAX($C$3:C706))))</f>
        <v>11316524000</v>
      </c>
    </row>
    <row r="707" spans="1:2" x14ac:dyDescent="0.3">
      <c r="A707" s="7" t="str">
        <f t="shared" si="10"/>
        <v>5</v>
      </c>
      <c r="B707" s="9">
        <f>IF(D707=$B$1,,(IF(C707=MAX($C$3:C707),,MAX($C$3:C707))))</f>
        <v>11316524000</v>
      </c>
    </row>
    <row r="708" spans="1:2" x14ac:dyDescent="0.3">
      <c r="A708" s="7" t="str">
        <f t="shared" si="10"/>
        <v>5</v>
      </c>
      <c r="B708" s="9">
        <f>IF(D708=$B$1,,(IF(C708=MAX($C$3:C708),,MAX($C$3:C708))))</f>
        <v>11316524000</v>
      </c>
    </row>
    <row r="709" spans="1:2" x14ac:dyDescent="0.3">
      <c r="A709" s="7" t="str">
        <f t="shared" ref="A709:A772" si="11">IF(B709=0,LEFT(RIGHT(C709,6),1),LEFT(RIGHT(B709,6),1))</f>
        <v>5</v>
      </c>
      <c r="B709" s="9">
        <f>IF(D709=$B$1,,(IF(C709=MAX($C$3:C709),,MAX($C$3:C709))))</f>
        <v>11316524000</v>
      </c>
    </row>
    <row r="710" spans="1:2" x14ac:dyDescent="0.3">
      <c r="A710" s="7" t="str">
        <f t="shared" si="11"/>
        <v>5</v>
      </c>
      <c r="B710" s="9">
        <f>IF(D710=$B$1,,(IF(C710=MAX($C$3:C710),,MAX($C$3:C710))))</f>
        <v>11316524000</v>
      </c>
    </row>
    <row r="711" spans="1:2" x14ac:dyDescent="0.3">
      <c r="A711" s="7" t="str">
        <f t="shared" si="11"/>
        <v>5</v>
      </c>
      <c r="B711" s="9">
        <f>IF(D711=$B$1,,(IF(C711=MAX($C$3:C711),,MAX($C$3:C711))))</f>
        <v>11316524000</v>
      </c>
    </row>
    <row r="712" spans="1:2" x14ac:dyDescent="0.3">
      <c r="A712" s="7" t="str">
        <f t="shared" si="11"/>
        <v>5</v>
      </c>
      <c r="B712" s="9">
        <f>IF(D712=$B$1,,(IF(C712=MAX($C$3:C712),,MAX($C$3:C712))))</f>
        <v>11316524000</v>
      </c>
    </row>
    <row r="713" spans="1:2" x14ac:dyDescent="0.3">
      <c r="A713" s="7" t="str">
        <f t="shared" si="11"/>
        <v>5</v>
      </c>
      <c r="B713" s="9">
        <f>IF(D713=$B$1,,(IF(C713=MAX($C$3:C713),,MAX($C$3:C713))))</f>
        <v>11316524000</v>
      </c>
    </row>
    <row r="714" spans="1:2" x14ac:dyDescent="0.3">
      <c r="A714" s="7" t="str">
        <f t="shared" si="11"/>
        <v>5</v>
      </c>
      <c r="B714" s="9">
        <f>IF(D714=$B$1,,(IF(C714=MAX($C$3:C714),,MAX($C$3:C714))))</f>
        <v>11316524000</v>
      </c>
    </row>
    <row r="715" spans="1:2" x14ac:dyDescent="0.3">
      <c r="A715" s="7" t="str">
        <f t="shared" si="11"/>
        <v>5</v>
      </c>
      <c r="B715" s="9">
        <f>IF(D715=$B$1,,(IF(C715=MAX($C$3:C715),,MAX($C$3:C715))))</f>
        <v>11316524000</v>
      </c>
    </row>
    <row r="716" spans="1:2" x14ac:dyDescent="0.3">
      <c r="A716" s="7" t="str">
        <f t="shared" si="11"/>
        <v>5</v>
      </c>
      <c r="B716" s="9">
        <f>IF(D716=$B$1,,(IF(C716=MAX($C$3:C716),,MAX($C$3:C716))))</f>
        <v>11316524000</v>
      </c>
    </row>
    <row r="717" spans="1:2" x14ac:dyDescent="0.3">
      <c r="A717" s="7" t="str">
        <f t="shared" si="11"/>
        <v>5</v>
      </c>
      <c r="B717" s="9">
        <f>IF(D717=$B$1,,(IF(C717=MAX($C$3:C717),,MAX($C$3:C717))))</f>
        <v>11316524000</v>
      </c>
    </row>
    <row r="718" spans="1:2" x14ac:dyDescent="0.3">
      <c r="A718" s="7" t="str">
        <f t="shared" si="11"/>
        <v>5</v>
      </c>
      <c r="B718" s="9">
        <f>IF(D718=$B$1,,(IF(C718=MAX($C$3:C718),,MAX($C$3:C718))))</f>
        <v>11316524000</v>
      </c>
    </row>
    <row r="719" spans="1:2" x14ac:dyDescent="0.3">
      <c r="A719" s="7" t="str">
        <f t="shared" si="11"/>
        <v>5</v>
      </c>
      <c r="B719" s="9">
        <f>IF(D719=$B$1,,(IF(C719=MAX($C$3:C719),,MAX($C$3:C719))))</f>
        <v>11316524000</v>
      </c>
    </row>
    <row r="720" spans="1:2" x14ac:dyDescent="0.3">
      <c r="A720" s="7" t="str">
        <f t="shared" si="11"/>
        <v>5</v>
      </c>
      <c r="B720" s="9">
        <f>IF(D720=$B$1,,(IF(C720=MAX($C$3:C720),,MAX($C$3:C720))))</f>
        <v>11316524000</v>
      </c>
    </row>
    <row r="721" spans="1:2" x14ac:dyDescent="0.3">
      <c r="A721" s="7" t="str">
        <f t="shared" si="11"/>
        <v>5</v>
      </c>
      <c r="B721" s="9">
        <f>IF(D721=$B$1,,(IF(C721=MAX($C$3:C721),,MAX($C$3:C721))))</f>
        <v>11316524000</v>
      </c>
    </row>
    <row r="722" spans="1:2" x14ac:dyDescent="0.3">
      <c r="A722" s="7" t="str">
        <f t="shared" si="11"/>
        <v>5</v>
      </c>
      <c r="B722" s="9">
        <f>IF(D722=$B$1,,(IF(C722=MAX($C$3:C722),,MAX($C$3:C722))))</f>
        <v>11316524000</v>
      </c>
    </row>
    <row r="723" spans="1:2" x14ac:dyDescent="0.3">
      <c r="A723" s="7" t="str">
        <f t="shared" si="11"/>
        <v>5</v>
      </c>
      <c r="B723" s="9">
        <f>IF(D723=$B$1,,(IF(C723=MAX($C$3:C723),,MAX($C$3:C723))))</f>
        <v>11316524000</v>
      </c>
    </row>
    <row r="724" spans="1:2" x14ac:dyDescent="0.3">
      <c r="A724" s="7" t="str">
        <f t="shared" si="11"/>
        <v>5</v>
      </c>
      <c r="B724" s="9">
        <f>IF(D724=$B$1,,(IF(C724=MAX($C$3:C724),,MAX($C$3:C724))))</f>
        <v>11316524000</v>
      </c>
    </row>
    <row r="725" spans="1:2" x14ac:dyDescent="0.3">
      <c r="A725" s="7" t="str">
        <f t="shared" si="11"/>
        <v>5</v>
      </c>
      <c r="B725" s="9">
        <f>IF(D725=$B$1,,(IF(C725=MAX($C$3:C725),,MAX($C$3:C725))))</f>
        <v>11316524000</v>
      </c>
    </row>
    <row r="726" spans="1:2" x14ac:dyDescent="0.3">
      <c r="A726" s="7" t="str">
        <f t="shared" si="11"/>
        <v>5</v>
      </c>
      <c r="B726" s="9">
        <f>IF(D726=$B$1,,(IF(C726=MAX($C$3:C726),,MAX($C$3:C726))))</f>
        <v>11316524000</v>
      </c>
    </row>
    <row r="727" spans="1:2" x14ac:dyDescent="0.3">
      <c r="A727" s="7" t="str">
        <f t="shared" si="11"/>
        <v>5</v>
      </c>
      <c r="B727" s="9">
        <f>IF(D727=$B$1,,(IF(C727=MAX($C$3:C727),,MAX($C$3:C727))))</f>
        <v>11316524000</v>
      </c>
    </row>
    <row r="728" spans="1:2" x14ac:dyDescent="0.3">
      <c r="A728" s="7" t="str">
        <f t="shared" si="11"/>
        <v>5</v>
      </c>
      <c r="B728" s="9">
        <f>IF(D728=$B$1,,(IF(C728=MAX($C$3:C728),,MAX($C$3:C728))))</f>
        <v>11316524000</v>
      </c>
    </row>
    <row r="729" spans="1:2" x14ac:dyDescent="0.3">
      <c r="A729" s="7" t="str">
        <f t="shared" si="11"/>
        <v>5</v>
      </c>
      <c r="B729" s="9">
        <f>IF(D729=$B$1,,(IF(C729=MAX($C$3:C729),,MAX($C$3:C729))))</f>
        <v>11316524000</v>
      </c>
    </row>
    <row r="730" spans="1:2" x14ac:dyDescent="0.3">
      <c r="A730" s="7" t="str">
        <f t="shared" si="11"/>
        <v>5</v>
      </c>
      <c r="B730" s="9">
        <f>IF(D730=$B$1,,(IF(C730=MAX($C$3:C730),,MAX($C$3:C730))))</f>
        <v>11316524000</v>
      </c>
    </row>
    <row r="731" spans="1:2" x14ac:dyDescent="0.3">
      <c r="A731" s="7" t="str">
        <f t="shared" si="11"/>
        <v>5</v>
      </c>
      <c r="B731" s="9">
        <f>IF(D731=$B$1,,(IF(C731=MAX($C$3:C731),,MAX($C$3:C731))))</f>
        <v>11316524000</v>
      </c>
    </row>
    <row r="732" spans="1:2" x14ac:dyDescent="0.3">
      <c r="A732" s="7" t="str">
        <f t="shared" si="11"/>
        <v>5</v>
      </c>
      <c r="B732" s="9">
        <f>IF(D732=$B$1,,(IF(C732=MAX($C$3:C732),,MAX($C$3:C732))))</f>
        <v>11316524000</v>
      </c>
    </row>
    <row r="733" spans="1:2" x14ac:dyDescent="0.3">
      <c r="A733" s="7" t="str">
        <f t="shared" si="11"/>
        <v>5</v>
      </c>
      <c r="B733" s="9">
        <f>IF(D733=$B$1,,(IF(C733=MAX($C$3:C733),,MAX($C$3:C733))))</f>
        <v>11316524000</v>
      </c>
    </row>
    <row r="734" spans="1:2" x14ac:dyDescent="0.3">
      <c r="A734" s="7" t="str">
        <f t="shared" si="11"/>
        <v>5</v>
      </c>
      <c r="B734" s="9">
        <f>IF(D734=$B$1,,(IF(C734=MAX($C$3:C734),,MAX($C$3:C734))))</f>
        <v>11316524000</v>
      </c>
    </row>
    <row r="735" spans="1:2" x14ac:dyDescent="0.3">
      <c r="A735" s="7" t="str">
        <f t="shared" si="11"/>
        <v>5</v>
      </c>
      <c r="B735" s="9">
        <f>IF(D735=$B$1,,(IF(C735=MAX($C$3:C735),,MAX($C$3:C735))))</f>
        <v>11316524000</v>
      </c>
    </row>
    <row r="736" spans="1:2" x14ac:dyDescent="0.3">
      <c r="A736" s="7" t="str">
        <f t="shared" si="11"/>
        <v>5</v>
      </c>
      <c r="B736" s="9">
        <f>IF(D736=$B$1,,(IF(C736=MAX($C$3:C736),,MAX($C$3:C736))))</f>
        <v>11316524000</v>
      </c>
    </row>
    <row r="737" spans="1:2" x14ac:dyDescent="0.3">
      <c r="A737" s="7" t="str">
        <f t="shared" si="11"/>
        <v>5</v>
      </c>
      <c r="B737" s="9">
        <f>IF(D737=$B$1,,(IF(C737=MAX($C$3:C737),,MAX($C$3:C737))))</f>
        <v>11316524000</v>
      </c>
    </row>
    <row r="738" spans="1:2" x14ac:dyDescent="0.3">
      <c r="A738" s="7" t="str">
        <f t="shared" si="11"/>
        <v>5</v>
      </c>
      <c r="B738" s="9">
        <f>IF(D738=$B$1,,(IF(C738=MAX($C$3:C738),,MAX($C$3:C738))))</f>
        <v>11316524000</v>
      </c>
    </row>
    <row r="739" spans="1:2" x14ac:dyDescent="0.3">
      <c r="A739" s="7" t="str">
        <f t="shared" si="11"/>
        <v>5</v>
      </c>
      <c r="B739" s="9">
        <f>IF(D739=$B$1,,(IF(C739=MAX($C$3:C739),,MAX($C$3:C739))))</f>
        <v>11316524000</v>
      </c>
    </row>
    <row r="740" spans="1:2" x14ac:dyDescent="0.3">
      <c r="A740" s="7" t="str">
        <f t="shared" si="11"/>
        <v>5</v>
      </c>
      <c r="B740" s="9">
        <f>IF(D740=$B$1,,(IF(C740=MAX($C$3:C740),,MAX($C$3:C740))))</f>
        <v>11316524000</v>
      </c>
    </row>
    <row r="741" spans="1:2" x14ac:dyDescent="0.3">
      <c r="A741" s="7" t="str">
        <f t="shared" si="11"/>
        <v>5</v>
      </c>
      <c r="B741" s="9">
        <f>IF(D741=$B$1,,(IF(C741=MAX($C$3:C741),,MAX($C$3:C741))))</f>
        <v>11316524000</v>
      </c>
    </row>
    <row r="742" spans="1:2" x14ac:dyDescent="0.3">
      <c r="A742" s="7" t="str">
        <f t="shared" si="11"/>
        <v>5</v>
      </c>
      <c r="B742" s="9">
        <f>IF(D742=$B$1,,(IF(C742=MAX($C$3:C742),,MAX($C$3:C742))))</f>
        <v>11316524000</v>
      </c>
    </row>
    <row r="743" spans="1:2" x14ac:dyDescent="0.3">
      <c r="A743" s="7" t="str">
        <f t="shared" si="11"/>
        <v>5</v>
      </c>
      <c r="B743" s="9">
        <f>IF(D743=$B$1,,(IF(C743=MAX($C$3:C743),,MAX($C$3:C743))))</f>
        <v>11316524000</v>
      </c>
    </row>
    <row r="744" spans="1:2" x14ac:dyDescent="0.3">
      <c r="A744" s="7" t="str">
        <f t="shared" si="11"/>
        <v>5</v>
      </c>
      <c r="B744" s="9">
        <f>IF(D744=$B$1,,(IF(C744=MAX($C$3:C744),,MAX($C$3:C744))))</f>
        <v>11316524000</v>
      </c>
    </row>
    <row r="745" spans="1:2" x14ac:dyDescent="0.3">
      <c r="A745" s="7" t="str">
        <f t="shared" si="11"/>
        <v>5</v>
      </c>
      <c r="B745" s="9">
        <f>IF(D745=$B$1,,(IF(C745=MAX($C$3:C745),,MAX($C$3:C745))))</f>
        <v>11316524000</v>
      </c>
    </row>
    <row r="746" spans="1:2" x14ac:dyDescent="0.3">
      <c r="A746" s="7" t="str">
        <f t="shared" si="11"/>
        <v>5</v>
      </c>
      <c r="B746" s="9">
        <f>IF(D746=$B$1,,(IF(C746=MAX($C$3:C746),,MAX($C$3:C746))))</f>
        <v>11316524000</v>
      </c>
    </row>
    <row r="747" spans="1:2" x14ac:dyDescent="0.3">
      <c r="A747" s="7" t="str">
        <f t="shared" si="11"/>
        <v>5</v>
      </c>
      <c r="B747" s="9">
        <f>IF(D747=$B$1,,(IF(C747=MAX($C$3:C747),,MAX($C$3:C747))))</f>
        <v>11316524000</v>
      </c>
    </row>
    <row r="748" spans="1:2" x14ac:dyDescent="0.3">
      <c r="A748" s="7" t="str">
        <f t="shared" si="11"/>
        <v>5</v>
      </c>
      <c r="B748" s="9">
        <f>IF(D748=$B$1,,(IF(C748=MAX($C$3:C748),,MAX($C$3:C748))))</f>
        <v>11316524000</v>
      </c>
    </row>
    <row r="749" spans="1:2" x14ac:dyDescent="0.3">
      <c r="A749" s="7" t="str">
        <f t="shared" si="11"/>
        <v>5</v>
      </c>
      <c r="B749" s="9">
        <f>IF(D749=$B$1,,(IF(C749=MAX($C$3:C749),,MAX($C$3:C749))))</f>
        <v>11316524000</v>
      </c>
    </row>
    <row r="750" spans="1:2" x14ac:dyDescent="0.3">
      <c r="A750" s="7" t="str">
        <f t="shared" si="11"/>
        <v>5</v>
      </c>
      <c r="B750" s="9">
        <f>IF(D750=$B$1,,(IF(C750=MAX($C$3:C750),,MAX($C$3:C750))))</f>
        <v>11316524000</v>
      </c>
    </row>
    <row r="751" spans="1:2" x14ac:dyDescent="0.3">
      <c r="A751" s="7" t="str">
        <f t="shared" si="11"/>
        <v>5</v>
      </c>
      <c r="B751" s="9">
        <f>IF(D751=$B$1,,(IF(C751=MAX($C$3:C751),,MAX($C$3:C751))))</f>
        <v>11316524000</v>
      </c>
    </row>
    <row r="752" spans="1:2" x14ac:dyDescent="0.3">
      <c r="A752" s="7" t="str">
        <f t="shared" si="11"/>
        <v>5</v>
      </c>
      <c r="B752" s="9">
        <f>IF(D752=$B$1,,(IF(C752=MAX($C$3:C752),,MAX($C$3:C752))))</f>
        <v>11316524000</v>
      </c>
    </row>
    <row r="753" spans="1:2" x14ac:dyDescent="0.3">
      <c r="A753" s="7" t="str">
        <f t="shared" si="11"/>
        <v>5</v>
      </c>
      <c r="B753" s="9">
        <f>IF(D753=$B$1,,(IF(C753=MAX($C$3:C753),,MAX($C$3:C753))))</f>
        <v>11316524000</v>
      </c>
    </row>
    <row r="754" spans="1:2" x14ac:dyDescent="0.3">
      <c r="A754" s="7" t="str">
        <f t="shared" si="11"/>
        <v>5</v>
      </c>
      <c r="B754" s="9">
        <f>IF(D754=$B$1,,(IF(C754=MAX($C$3:C754),,MAX($C$3:C754))))</f>
        <v>11316524000</v>
      </c>
    </row>
    <row r="755" spans="1:2" x14ac:dyDescent="0.3">
      <c r="A755" s="7" t="str">
        <f t="shared" si="11"/>
        <v>5</v>
      </c>
      <c r="B755" s="9">
        <f>IF(D755=$B$1,,(IF(C755=MAX($C$3:C755),,MAX($C$3:C755))))</f>
        <v>11316524000</v>
      </c>
    </row>
    <row r="756" spans="1:2" x14ac:dyDescent="0.3">
      <c r="A756" s="7" t="str">
        <f t="shared" si="11"/>
        <v>5</v>
      </c>
      <c r="B756" s="9">
        <f>IF(D756=$B$1,,(IF(C756=MAX($C$3:C756),,MAX($C$3:C756))))</f>
        <v>11316524000</v>
      </c>
    </row>
    <row r="757" spans="1:2" x14ac:dyDescent="0.3">
      <c r="A757" s="7" t="str">
        <f t="shared" si="11"/>
        <v>5</v>
      </c>
      <c r="B757" s="9">
        <f>IF(D757=$B$1,,(IF(C757=MAX($C$3:C757),,MAX($C$3:C757))))</f>
        <v>11316524000</v>
      </c>
    </row>
    <row r="758" spans="1:2" x14ac:dyDescent="0.3">
      <c r="A758" s="7" t="str">
        <f t="shared" si="11"/>
        <v>5</v>
      </c>
      <c r="B758" s="9">
        <f>IF(D758=$B$1,,(IF(C758=MAX($C$3:C758),,MAX($C$3:C758))))</f>
        <v>11316524000</v>
      </c>
    </row>
    <row r="759" spans="1:2" x14ac:dyDescent="0.3">
      <c r="A759" s="7" t="str">
        <f t="shared" si="11"/>
        <v>5</v>
      </c>
      <c r="B759" s="9">
        <f>IF(D759=$B$1,,(IF(C759=MAX($C$3:C759),,MAX($C$3:C759))))</f>
        <v>11316524000</v>
      </c>
    </row>
    <row r="760" spans="1:2" x14ac:dyDescent="0.3">
      <c r="A760" s="7" t="str">
        <f t="shared" si="11"/>
        <v>5</v>
      </c>
      <c r="B760" s="9">
        <f>IF(D760=$B$1,,(IF(C760=MAX($C$3:C760),,MAX($C$3:C760))))</f>
        <v>11316524000</v>
      </c>
    </row>
    <row r="761" spans="1:2" x14ac:dyDescent="0.3">
      <c r="A761" s="7" t="str">
        <f t="shared" si="11"/>
        <v>5</v>
      </c>
      <c r="B761" s="9">
        <f>IF(D761=$B$1,,(IF(C761=MAX($C$3:C761),,MAX($C$3:C761))))</f>
        <v>11316524000</v>
      </c>
    </row>
    <row r="762" spans="1:2" x14ac:dyDescent="0.3">
      <c r="A762" s="7" t="str">
        <f t="shared" si="11"/>
        <v>5</v>
      </c>
      <c r="B762" s="9">
        <f>IF(D762=$B$1,,(IF(C762=MAX($C$3:C762),,MAX($C$3:C762))))</f>
        <v>11316524000</v>
      </c>
    </row>
    <row r="763" spans="1:2" x14ac:dyDescent="0.3">
      <c r="A763" s="7" t="str">
        <f t="shared" si="11"/>
        <v>5</v>
      </c>
      <c r="B763" s="9">
        <f>IF(D763=$B$1,,(IF(C763=MAX($C$3:C763),,MAX($C$3:C763))))</f>
        <v>11316524000</v>
      </c>
    </row>
    <row r="764" spans="1:2" x14ac:dyDescent="0.3">
      <c r="A764" s="7" t="str">
        <f t="shared" si="11"/>
        <v>5</v>
      </c>
      <c r="B764" s="9">
        <f>IF(D764=$B$1,,(IF(C764=MAX($C$3:C764),,MAX($C$3:C764))))</f>
        <v>11316524000</v>
      </c>
    </row>
    <row r="765" spans="1:2" x14ac:dyDescent="0.3">
      <c r="A765" s="7" t="str">
        <f t="shared" si="11"/>
        <v>5</v>
      </c>
      <c r="B765" s="9">
        <f>IF(D765=$B$1,,(IF(C765=MAX($C$3:C765),,MAX($C$3:C765))))</f>
        <v>11316524000</v>
      </c>
    </row>
    <row r="766" spans="1:2" x14ac:dyDescent="0.3">
      <c r="A766" s="7" t="str">
        <f t="shared" si="11"/>
        <v>5</v>
      </c>
      <c r="B766" s="9">
        <f>IF(D766=$B$1,,(IF(C766=MAX($C$3:C766),,MAX($C$3:C766))))</f>
        <v>11316524000</v>
      </c>
    </row>
    <row r="767" spans="1:2" x14ac:dyDescent="0.3">
      <c r="A767" s="7" t="str">
        <f t="shared" si="11"/>
        <v>5</v>
      </c>
      <c r="B767" s="9">
        <f>IF(D767=$B$1,,(IF(C767=MAX($C$3:C767),,MAX($C$3:C767))))</f>
        <v>11316524000</v>
      </c>
    </row>
    <row r="768" spans="1:2" x14ac:dyDescent="0.3">
      <c r="A768" s="7" t="str">
        <f t="shared" si="11"/>
        <v>5</v>
      </c>
      <c r="B768" s="9">
        <f>IF(D768=$B$1,,(IF(C768=MAX($C$3:C768),,MAX($C$3:C768))))</f>
        <v>11316524000</v>
      </c>
    </row>
    <row r="769" spans="1:2" x14ac:dyDescent="0.3">
      <c r="A769" s="7" t="str">
        <f t="shared" si="11"/>
        <v>5</v>
      </c>
      <c r="B769" s="9">
        <f>IF(D769=$B$1,,(IF(C769=MAX($C$3:C769),,MAX($C$3:C769))))</f>
        <v>11316524000</v>
      </c>
    </row>
    <row r="770" spans="1:2" x14ac:dyDescent="0.3">
      <c r="A770" s="7" t="str">
        <f t="shared" si="11"/>
        <v>5</v>
      </c>
      <c r="B770" s="9">
        <f>IF(D770=$B$1,,(IF(C770=MAX($C$3:C770),,MAX($C$3:C770))))</f>
        <v>11316524000</v>
      </c>
    </row>
    <row r="771" spans="1:2" x14ac:dyDescent="0.3">
      <c r="A771" s="7" t="str">
        <f t="shared" si="11"/>
        <v>5</v>
      </c>
      <c r="B771" s="9">
        <f>IF(D771=$B$1,,(IF(C771=MAX($C$3:C771),,MAX($C$3:C771))))</f>
        <v>11316524000</v>
      </c>
    </row>
    <row r="772" spans="1:2" x14ac:dyDescent="0.3">
      <c r="A772" s="7" t="str">
        <f t="shared" si="11"/>
        <v>5</v>
      </c>
      <c r="B772" s="9">
        <f>IF(D772=$B$1,,(IF(C772=MAX($C$3:C772),,MAX($C$3:C772))))</f>
        <v>11316524000</v>
      </c>
    </row>
    <row r="773" spans="1:2" x14ac:dyDescent="0.3">
      <c r="A773" s="7" t="str">
        <f t="shared" ref="A773:A836" si="12">IF(B773=0,LEFT(RIGHT(C773,6),1),LEFT(RIGHT(B773,6),1))</f>
        <v>5</v>
      </c>
      <c r="B773" s="9">
        <f>IF(D773=$B$1,,(IF(C773=MAX($C$3:C773),,MAX($C$3:C773))))</f>
        <v>11316524000</v>
      </c>
    </row>
    <row r="774" spans="1:2" x14ac:dyDescent="0.3">
      <c r="A774" s="7" t="str">
        <f t="shared" si="12"/>
        <v>5</v>
      </c>
      <c r="B774" s="9">
        <f>IF(D774=$B$1,,(IF(C774=MAX($C$3:C774),,MAX($C$3:C774))))</f>
        <v>11316524000</v>
      </c>
    </row>
    <row r="775" spans="1:2" x14ac:dyDescent="0.3">
      <c r="A775" s="7" t="str">
        <f t="shared" si="12"/>
        <v>5</v>
      </c>
      <c r="B775" s="9">
        <f>IF(D775=$B$1,,(IF(C775=MAX($C$3:C775),,MAX($C$3:C775))))</f>
        <v>11316524000</v>
      </c>
    </row>
    <row r="776" spans="1:2" x14ac:dyDescent="0.3">
      <c r="A776" s="7" t="str">
        <f t="shared" si="12"/>
        <v>5</v>
      </c>
      <c r="B776" s="9">
        <f>IF(D776=$B$1,,(IF(C776=MAX($C$3:C776),,MAX($C$3:C776))))</f>
        <v>11316524000</v>
      </c>
    </row>
    <row r="777" spans="1:2" x14ac:dyDescent="0.3">
      <c r="A777" s="7" t="str">
        <f t="shared" si="12"/>
        <v>5</v>
      </c>
      <c r="B777" s="9">
        <f>IF(D777=$B$1,,(IF(C777=MAX($C$3:C777),,MAX($C$3:C777))))</f>
        <v>11316524000</v>
      </c>
    </row>
    <row r="778" spans="1:2" x14ac:dyDescent="0.3">
      <c r="A778" s="7" t="str">
        <f t="shared" si="12"/>
        <v>5</v>
      </c>
      <c r="B778" s="9">
        <f>IF(D778=$B$1,,(IF(C778=MAX($C$3:C778),,MAX($C$3:C778))))</f>
        <v>11316524000</v>
      </c>
    </row>
    <row r="779" spans="1:2" x14ac:dyDescent="0.3">
      <c r="A779" s="7" t="str">
        <f t="shared" si="12"/>
        <v>5</v>
      </c>
      <c r="B779" s="9">
        <f>IF(D779=$B$1,,(IF(C779=MAX($C$3:C779),,MAX($C$3:C779))))</f>
        <v>11316524000</v>
      </c>
    </row>
    <row r="780" spans="1:2" x14ac:dyDescent="0.3">
      <c r="A780" s="7" t="str">
        <f t="shared" si="12"/>
        <v>5</v>
      </c>
      <c r="B780" s="9">
        <f>IF(D780=$B$1,,(IF(C780=MAX($C$3:C780),,MAX($C$3:C780))))</f>
        <v>11316524000</v>
      </c>
    </row>
    <row r="781" spans="1:2" x14ac:dyDescent="0.3">
      <c r="A781" s="7" t="str">
        <f t="shared" si="12"/>
        <v>5</v>
      </c>
      <c r="B781" s="9">
        <f>IF(D781=$B$1,,(IF(C781=MAX($C$3:C781),,MAX($C$3:C781))))</f>
        <v>11316524000</v>
      </c>
    </row>
    <row r="782" spans="1:2" x14ac:dyDescent="0.3">
      <c r="A782" s="7" t="str">
        <f t="shared" si="12"/>
        <v>5</v>
      </c>
      <c r="B782" s="9">
        <f>IF(D782=$B$1,,(IF(C782=MAX($C$3:C782),,MAX($C$3:C782))))</f>
        <v>11316524000</v>
      </c>
    </row>
    <row r="783" spans="1:2" x14ac:dyDescent="0.3">
      <c r="A783" s="7" t="str">
        <f t="shared" si="12"/>
        <v>5</v>
      </c>
      <c r="B783" s="9">
        <f>IF(D783=$B$1,,(IF(C783=MAX($C$3:C783),,MAX($C$3:C783))))</f>
        <v>11316524000</v>
      </c>
    </row>
    <row r="784" spans="1:2" x14ac:dyDescent="0.3">
      <c r="A784" s="7" t="str">
        <f t="shared" si="12"/>
        <v>5</v>
      </c>
      <c r="B784" s="9">
        <f>IF(D784=$B$1,,(IF(C784=MAX($C$3:C784),,MAX($C$3:C784))))</f>
        <v>11316524000</v>
      </c>
    </row>
    <row r="785" spans="1:2" x14ac:dyDescent="0.3">
      <c r="A785" s="7" t="str">
        <f t="shared" si="12"/>
        <v>5</v>
      </c>
      <c r="B785" s="9">
        <f>IF(D785=$B$1,,(IF(C785=MAX($C$3:C785),,MAX($C$3:C785))))</f>
        <v>11316524000</v>
      </c>
    </row>
    <row r="786" spans="1:2" x14ac:dyDescent="0.3">
      <c r="A786" s="7" t="str">
        <f t="shared" si="12"/>
        <v>5</v>
      </c>
      <c r="B786" s="9">
        <f>IF(D786=$B$1,,(IF(C786=MAX($C$3:C786),,MAX($C$3:C786))))</f>
        <v>11316524000</v>
      </c>
    </row>
    <row r="787" spans="1:2" x14ac:dyDescent="0.3">
      <c r="A787" s="7" t="str">
        <f t="shared" si="12"/>
        <v>5</v>
      </c>
      <c r="B787" s="9">
        <f>IF(D787=$B$1,,(IF(C787=MAX($C$3:C787),,MAX($C$3:C787))))</f>
        <v>11316524000</v>
      </c>
    </row>
    <row r="788" spans="1:2" x14ac:dyDescent="0.3">
      <c r="A788" s="7" t="str">
        <f t="shared" si="12"/>
        <v>5</v>
      </c>
      <c r="B788" s="9">
        <f>IF(D788=$B$1,,(IF(C788=MAX($C$3:C788),,MAX($C$3:C788))))</f>
        <v>11316524000</v>
      </c>
    </row>
    <row r="789" spans="1:2" x14ac:dyDescent="0.3">
      <c r="A789" s="7" t="str">
        <f t="shared" si="12"/>
        <v>5</v>
      </c>
      <c r="B789" s="9">
        <f>IF(D789=$B$1,,(IF(C789=MAX($C$3:C789),,MAX($C$3:C789))))</f>
        <v>11316524000</v>
      </c>
    </row>
    <row r="790" spans="1:2" x14ac:dyDescent="0.3">
      <c r="A790" s="7" t="str">
        <f t="shared" si="12"/>
        <v>5</v>
      </c>
      <c r="B790" s="9">
        <f>IF(D790=$B$1,,(IF(C790=MAX($C$3:C790),,MAX($C$3:C790))))</f>
        <v>11316524000</v>
      </c>
    </row>
    <row r="791" spans="1:2" x14ac:dyDescent="0.3">
      <c r="A791" s="7" t="str">
        <f t="shared" si="12"/>
        <v>5</v>
      </c>
      <c r="B791" s="9">
        <f>IF(D791=$B$1,,(IF(C791=MAX($C$3:C791),,MAX($C$3:C791))))</f>
        <v>11316524000</v>
      </c>
    </row>
    <row r="792" spans="1:2" x14ac:dyDescent="0.3">
      <c r="A792" s="7" t="str">
        <f t="shared" si="12"/>
        <v>5</v>
      </c>
      <c r="B792" s="9">
        <f>IF(D792=$B$1,,(IF(C792=MAX($C$3:C792),,MAX($C$3:C792))))</f>
        <v>11316524000</v>
      </c>
    </row>
    <row r="793" spans="1:2" x14ac:dyDescent="0.3">
      <c r="A793" s="7" t="str">
        <f t="shared" si="12"/>
        <v>5</v>
      </c>
      <c r="B793" s="9">
        <f>IF(D793=$B$1,,(IF(C793=MAX($C$3:C793),,MAX($C$3:C793))))</f>
        <v>11316524000</v>
      </c>
    </row>
    <row r="794" spans="1:2" x14ac:dyDescent="0.3">
      <c r="A794" s="7" t="str">
        <f t="shared" si="12"/>
        <v>5</v>
      </c>
      <c r="B794" s="9">
        <f>IF(D794=$B$1,,(IF(C794=MAX($C$3:C794),,MAX($C$3:C794))))</f>
        <v>11316524000</v>
      </c>
    </row>
    <row r="795" spans="1:2" x14ac:dyDescent="0.3">
      <c r="A795" s="7" t="str">
        <f t="shared" si="12"/>
        <v>5</v>
      </c>
      <c r="B795" s="9">
        <f>IF(D795=$B$1,,(IF(C795=MAX($C$3:C795),,MAX($C$3:C795))))</f>
        <v>11316524000</v>
      </c>
    </row>
    <row r="796" spans="1:2" x14ac:dyDescent="0.3">
      <c r="A796" s="7" t="str">
        <f t="shared" si="12"/>
        <v>5</v>
      </c>
      <c r="B796" s="9">
        <f>IF(D796=$B$1,,(IF(C796=MAX($C$3:C796),,MAX($C$3:C796))))</f>
        <v>11316524000</v>
      </c>
    </row>
    <row r="797" spans="1:2" x14ac:dyDescent="0.3">
      <c r="A797" s="7" t="str">
        <f t="shared" si="12"/>
        <v>5</v>
      </c>
      <c r="B797" s="9">
        <f>IF(D797=$B$1,,(IF(C797=MAX($C$3:C797),,MAX($C$3:C797))))</f>
        <v>11316524000</v>
      </c>
    </row>
    <row r="798" spans="1:2" x14ac:dyDescent="0.3">
      <c r="A798" s="7" t="str">
        <f t="shared" si="12"/>
        <v>5</v>
      </c>
      <c r="B798" s="9">
        <f>IF(D798=$B$1,,(IF(C798=MAX($C$3:C798),,MAX($C$3:C798))))</f>
        <v>11316524000</v>
      </c>
    </row>
    <row r="799" spans="1:2" x14ac:dyDescent="0.3">
      <c r="A799" s="7" t="str">
        <f t="shared" si="12"/>
        <v>5</v>
      </c>
      <c r="B799" s="9">
        <f>IF(D799=$B$1,,(IF(C799=MAX($C$3:C799),,MAX($C$3:C799))))</f>
        <v>11316524000</v>
      </c>
    </row>
    <row r="800" spans="1:2" x14ac:dyDescent="0.3">
      <c r="A800" s="7" t="str">
        <f t="shared" si="12"/>
        <v>5</v>
      </c>
      <c r="B800" s="9">
        <f>IF(D800=$B$1,,(IF(C800=MAX($C$3:C800),,MAX($C$3:C800))))</f>
        <v>11316524000</v>
      </c>
    </row>
    <row r="801" spans="1:2" x14ac:dyDescent="0.3">
      <c r="A801" s="7" t="str">
        <f t="shared" si="12"/>
        <v>5</v>
      </c>
      <c r="B801" s="9">
        <f>IF(D801=$B$1,,(IF(C801=MAX($C$3:C801),,MAX($C$3:C801))))</f>
        <v>11316524000</v>
      </c>
    </row>
    <row r="802" spans="1:2" x14ac:dyDescent="0.3">
      <c r="A802" s="7" t="str">
        <f t="shared" si="12"/>
        <v>5</v>
      </c>
      <c r="B802" s="9">
        <f>IF(D802=$B$1,,(IF(C802=MAX($C$3:C802),,MAX($C$3:C802))))</f>
        <v>11316524000</v>
      </c>
    </row>
    <row r="803" spans="1:2" x14ac:dyDescent="0.3">
      <c r="A803" s="7" t="str">
        <f t="shared" si="12"/>
        <v>5</v>
      </c>
      <c r="B803" s="9">
        <f>IF(D803=$B$1,,(IF(C803=MAX($C$3:C803),,MAX($C$3:C803))))</f>
        <v>11316524000</v>
      </c>
    </row>
    <row r="804" spans="1:2" x14ac:dyDescent="0.3">
      <c r="A804" s="7" t="str">
        <f t="shared" si="12"/>
        <v>5</v>
      </c>
      <c r="B804" s="9">
        <f>IF(D804=$B$1,,(IF(C804=MAX($C$3:C804),,MAX($C$3:C804))))</f>
        <v>11316524000</v>
      </c>
    </row>
    <row r="805" spans="1:2" x14ac:dyDescent="0.3">
      <c r="A805" s="7" t="str">
        <f t="shared" si="12"/>
        <v>5</v>
      </c>
      <c r="B805" s="9">
        <f>IF(D805=$B$1,,(IF(C805=MAX($C$3:C805),,MAX($C$3:C805))))</f>
        <v>11316524000</v>
      </c>
    </row>
    <row r="806" spans="1:2" x14ac:dyDescent="0.3">
      <c r="A806" s="7" t="str">
        <f t="shared" si="12"/>
        <v>5</v>
      </c>
      <c r="B806" s="9">
        <f>IF(D806=$B$1,,(IF(C806=MAX($C$3:C806),,MAX($C$3:C806))))</f>
        <v>11316524000</v>
      </c>
    </row>
    <row r="807" spans="1:2" x14ac:dyDescent="0.3">
      <c r="A807" s="7" t="str">
        <f t="shared" si="12"/>
        <v>5</v>
      </c>
      <c r="B807" s="9">
        <f>IF(D807=$B$1,,(IF(C807=MAX($C$3:C807),,MAX($C$3:C807))))</f>
        <v>11316524000</v>
      </c>
    </row>
    <row r="808" spans="1:2" x14ac:dyDescent="0.3">
      <c r="A808" s="7" t="str">
        <f t="shared" si="12"/>
        <v>5</v>
      </c>
      <c r="B808" s="9">
        <f>IF(D808=$B$1,,(IF(C808=MAX($C$3:C808),,MAX($C$3:C808))))</f>
        <v>11316524000</v>
      </c>
    </row>
    <row r="809" spans="1:2" x14ac:dyDescent="0.3">
      <c r="A809" s="7" t="str">
        <f t="shared" si="12"/>
        <v>5</v>
      </c>
      <c r="B809" s="9">
        <f>IF(D809=$B$1,,(IF(C809=MAX($C$3:C809),,MAX($C$3:C809))))</f>
        <v>11316524000</v>
      </c>
    </row>
    <row r="810" spans="1:2" x14ac:dyDescent="0.3">
      <c r="A810" s="7" t="str">
        <f t="shared" si="12"/>
        <v>5</v>
      </c>
      <c r="B810" s="9">
        <f>IF(D810=$B$1,,(IF(C810=MAX($C$3:C810),,MAX($C$3:C810))))</f>
        <v>11316524000</v>
      </c>
    </row>
    <row r="811" spans="1:2" x14ac:dyDescent="0.3">
      <c r="A811" s="7" t="str">
        <f t="shared" si="12"/>
        <v>5</v>
      </c>
      <c r="B811" s="9">
        <f>IF(D811=$B$1,,(IF(C811=MAX($C$3:C811),,MAX($C$3:C811))))</f>
        <v>11316524000</v>
      </c>
    </row>
    <row r="812" spans="1:2" x14ac:dyDescent="0.3">
      <c r="A812" s="7" t="str">
        <f t="shared" si="12"/>
        <v>5</v>
      </c>
      <c r="B812" s="9">
        <f>IF(D812=$B$1,,(IF(C812=MAX($C$3:C812),,MAX($C$3:C812))))</f>
        <v>11316524000</v>
      </c>
    </row>
    <row r="813" spans="1:2" x14ac:dyDescent="0.3">
      <c r="A813" s="7" t="str">
        <f t="shared" si="12"/>
        <v>5</v>
      </c>
      <c r="B813" s="9">
        <f>IF(D813=$B$1,,(IF(C813=MAX($C$3:C813),,MAX($C$3:C813))))</f>
        <v>11316524000</v>
      </c>
    </row>
    <row r="814" spans="1:2" x14ac:dyDescent="0.3">
      <c r="A814" s="7" t="str">
        <f t="shared" si="12"/>
        <v>5</v>
      </c>
      <c r="B814" s="9">
        <f>IF(D814=$B$1,,(IF(C814=MAX($C$3:C814),,MAX($C$3:C814))))</f>
        <v>11316524000</v>
      </c>
    </row>
    <row r="815" spans="1:2" x14ac:dyDescent="0.3">
      <c r="A815" s="7" t="str">
        <f t="shared" si="12"/>
        <v>5</v>
      </c>
      <c r="B815" s="9">
        <f>IF(D815=$B$1,,(IF(C815=MAX($C$3:C815),,MAX($C$3:C815))))</f>
        <v>11316524000</v>
      </c>
    </row>
    <row r="816" spans="1:2" x14ac:dyDescent="0.3">
      <c r="A816" s="7" t="str">
        <f t="shared" si="12"/>
        <v>5</v>
      </c>
      <c r="B816" s="9">
        <f>IF(D816=$B$1,,(IF(C816=MAX($C$3:C816),,MAX($C$3:C816))))</f>
        <v>11316524000</v>
      </c>
    </row>
    <row r="817" spans="1:2" x14ac:dyDescent="0.3">
      <c r="A817" s="7" t="str">
        <f t="shared" si="12"/>
        <v>5</v>
      </c>
      <c r="B817" s="9">
        <f>IF(D817=$B$1,,(IF(C817=MAX($C$3:C817),,MAX($C$3:C817))))</f>
        <v>11316524000</v>
      </c>
    </row>
    <row r="818" spans="1:2" x14ac:dyDescent="0.3">
      <c r="A818" s="7" t="str">
        <f t="shared" si="12"/>
        <v>5</v>
      </c>
      <c r="B818" s="9">
        <f>IF(D818=$B$1,,(IF(C818=MAX($C$3:C818),,MAX($C$3:C818))))</f>
        <v>11316524000</v>
      </c>
    </row>
    <row r="819" spans="1:2" x14ac:dyDescent="0.3">
      <c r="A819" s="7" t="str">
        <f t="shared" si="12"/>
        <v>5</v>
      </c>
      <c r="B819" s="9">
        <f>IF(D819=$B$1,,(IF(C819=MAX($C$3:C819),,MAX($C$3:C819))))</f>
        <v>11316524000</v>
      </c>
    </row>
    <row r="820" spans="1:2" x14ac:dyDescent="0.3">
      <c r="A820" s="7" t="str">
        <f t="shared" si="12"/>
        <v>5</v>
      </c>
      <c r="B820" s="9">
        <f>IF(D820=$B$1,,(IF(C820=MAX($C$3:C820),,MAX($C$3:C820))))</f>
        <v>11316524000</v>
      </c>
    </row>
    <row r="821" spans="1:2" x14ac:dyDescent="0.3">
      <c r="A821" s="7" t="str">
        <f t="shared" si="12"/>
        <v>5</v>
      </c>
      <c r="B821" s="9">
        <f>IF(D821=$B$1,,(IF(C821=MAX($C$3:C821),,MAX($C$3:C821))))</f>
        <v>11316524000</v>
      </c>
    </row>
    <row r="822" spans="1:2" x14ac:dyDescent="0.3">
      <c r="A822" s="7" t="str">
        <f t="shared" si="12"/>
        <v>5</v>
      </c>
      <c r="B822" s="9">
        <f>IF(D822=$B$1,,(IF(C822=MAX($C$3:C822),,MAX($C$3:C822))))</f>
        <v>11316524000</v>
      </c>
    </row>
    <row r="823" spans="1:2" x14ac:dyDescent="0.3">
      <c r="A823" s="7" t="str">
        <f t="shared" si="12"/>
        <v>5</v>
      </c>
      <c r="B823" s="9">
        <f>IF(D823=$B$1,,(IF(C823=MAX($C$3:C823),,MAX($C$3:C823))))</f>
        <v>11316524000</v>
      </c>
    </row>
    <row r="824" spans="1:2" x14ac:dyDescent="0.3">
      <c r="A824" s="7" t="str">
        <f t="shared" si="12"/>
        <v>5</v>
      </c>
      <c r="B824" s="9">
        <f>IF(D824=$B$1,,(IF(C824=MAX($C$3:C824),,MAX($C$3:C824))))</f>
        <v>11316524000</v>
      </c>
    </row>
    <row r="825" spans="1:2" x14ac:dyDescent="0.3">
      <c r="A825" s="7" t="str">
        <f t="shared" si="12"/>
        <v>5</v>
      </c>
      <c r="B825" s="9">
        <f>IF(D825=$B$1,,(IF(C825=MAX($C$3:C825),,MAX($C$3:C825))))</f>
        <v>11316524000</v>
      </c>
    </row>
    <row r="826" spans="1:2" x14ac:dyDescent="0.3">
      <c r="A826" s="7" t="str">
        <f t="shared" si="12"/>
        <v>5</v>
      </c>
      <c r="B826" s="9">
        <f>IF(D826=$B$1,,(IF(C826=MAX($C$3:C826),,MAX($C$3:C826))))</f>
        <v>11316524000</v>
      </c>
    </row>
    <row r="827" spans="1:2" x14ac:dyDescent="0.3">
      <c r="A827" s="7" t="str">
        <f t="shared" si="12"/>
        <v>5</v>
      </c>
      <c r="B827" s="9">
        <f>IF(D827=$B$1,,(IF(C827=MAX($C$3:C827),,MAX($C$3:C827))))</f>
        <v>11316524000</v>
      </c>
    </row>
    <row r="828" spans="1:2" x14ac:dyDescent="0.3">
      <c r="A828" s="7" t="str">
        <f t="shared" si="12"/>
        <v>5</v>
      </c>
      <c r="B828" s="9">
        <f>IF(D828=$B$1,,(IF(C828=MAX($C$3:C828),,MAX($C$3:C828))))</f>
        <v>11316524000</v>
      </c>
    </row>
    <row r="829" spans="1:2" x14ac:dyDescent="0.3">
      <c r="A829" s="7" t="str">
        <f t="shared" si="12"/>
        <v>5</v>
      </c>
      <c r="B829" s="9">
        <f>IF(D829=$B$1,,(IF(C829=MAX($C$3:C829),,MAX($C$3:C829))))</f>
        <v>11316524000</v>
      </c>
    </row>
    <row r="830" spans="1:2" x14ac:dyDescent="0.3">
      <c r="A830" s="7" t="str">
        <f t="shared" si="12"/>
        <v>5</v>
      </c>
      <c r="B830" s="9">
        <f>IF(D830=$B$1,,(IF(C830=MAX($C$3:C830),,MAX($C$3:C830))))</f>
        <v>11316524000</v>
      </c>
    </row>
    <row r="831" spans="1:2" x14ac:dyDescent="0.3">
      <c r="A831" s="7" t="str">
        <f t="shared" si="12"/>
        <v>5</v>
      </c>
      <c r="B831" s="9">
        <f>IF(D831=$B$1,,(IF(C831=MAX($C$3:C831),,MAX($C$3:C831))))</f>
        <v>11316524000</v>
      </c>
    </row>
    <row r="832" spans="1:2" x14ac:dyDescent="0.3">
      <c r="A832" s="7" t="str">
        <f t="shared" si="12"/>
        <v>5</v>
      </c>
      <c r="B832" s="9">
        <f>IF(D832=$B$1,,(IF(C832=MAX($C$3:C832),,MAX($C$3:C832))))</f>
        <v>11316524000</v>
      </c>
    </row>
    <row r="833" spans="1:2" x14ac:dyDescent="0.3">
      <c r="A833" s="7" t="str">
        <f t="shared" si="12"/>
        <v>5</v>
      </c>
      <c r="B833" s="9">
        <f>IF(D833=$B$1,,(IF(C833=MAX($C$3:C833),,MAX($C$3:C833))))</f>
        <v>11316524000</v>
      </c>
    </row>
    <row r="834" spans="1:2" x14ac:dyDescent="0.3">
      <c r="A834" s="7" t="str">
        <f t="shared" si="12"/>
        <v>5</v>
      </c>
      <c r="B834" s="9">
        <f>IF(D834=$B$1,,(IF(C834=MAX($C$3:C834),,MAX($C$3:C834))))</f>
        <v>11316524000</v>
      </c>
    </row>
    <row r="835" spans="1:2" x14ac:dyDescent="0.3">
      <c r="A835" s="7" t="str">
        <f t="shared" si="12"/>
        <v>5</v>
      </c>
      <c r="B835" s="9">
        <f>IF(D835=$B$1,,(IF(C835=MAX($C$3:C835),,MAX($C$3:C835))))</f>
        <v>11316524000</v>
      </c>
    </row>
    <row r="836" spans="1:2" x14ac:dyDescent="0.3">
      <c r="A836" s="7" t="str">
        <f t="shared" si="12"/>
        <v>5</v>
      </c>
      <c r="B836" s="9">
        <f>IF(D836=$B$1,,(IF(C836=MAX($C$3:C836),,MAX($C$3:C836))))</f>
        <v>11316524000</v>
      </c>
    </row>
    <row r="837" spans="1:2" x14ac:dyDescent="0.3">
      <c r="A837" s="7" t="str">
        <f t="shared" ref="A837:A900" si="13">IF(B837=0,LEFT(RIGHT(C837,6),1),LEFT(RIGHT(B837,6),1))</f>
        <v>5</v>
      </c>
      <c r="B837" s="9">
        <f>IF(D837=$B$1,,(IF(C837=MAX($C$3:C837),,MAX($C$3:C837))))</f>
        <v>11316524000</v>
      </c>
    </row>
    <row r="838" spans="1:2" x14ac:dyDescent="0.3">
      <c r="A838" s="7" t="str">
        <f t="shared" si="13"/>
        <v>5</v>
      </c>
      <c r="B838" s="9">
        <f>IF(D838=$B$1,,(IF(C838=MAX($C$3:C838),,MAX($C$3:C838))))</f>
        <v>11316524000</v>
      </c>
    </row>
    <row r="839" spans="1:2" x14ac:dyDescent="0.3">
      <c r="A839" s="7" t="str">
        <f t="shared" si="13"/>
        <v>5</v>
      </c>
      <c r="B839" s="9">
        <f>IF(D839=$B$1,,(IF(C839=MAX($C$3:C839),,MAX($C$3:C839))))</f>
        <v>11316524000</v>
      </c>
    </row>
    <row r="840" spans="1:2" x14ac:dyDescent="0.3">
      <c r="A840" s="7" t="str">
        <f t="shared" si="13"/>
        <v>5</v>
      </c>
      <c r="B840" s="9">
        <f>IF(D840=$B$1,,(IF(C840=MAX($C$3:C840),,MAX($C$3:C840))))</f>
        <v>11316524000</v>
      </c>
    </row>
    <row r="841" spans="1:2" x14ac:dyDescent="0.3">
      <c r="A841" s="7" t="str">
        <f t="shared" si="13"/>
        <v>5</v>
      </c>
      <c r="B841" s="9">
        <f>IF(D841=$B$1,,(IF(C841=MAX($C$3:C841),,MAX($C$3:C841))))</f>
        <v>11316524000</v>
      </c>
    </row>
    <row r="842" spans="1:2" x14ac:dyDescent="0.3">
      <c r="A842" s="7" t="str">
        <f t="shared" si="13"/>
        <v>5</v>
      </c>
      <c r="B842" s="9">
        <f>IF(D842=$B$1,,(IF(C842=MAX($C$3:C842),,MAX($C$3:C842))))</f>
        <v>11316524000</v>
      </c>
    </row>
    <row r="843" spans="1:2" x14ac:dyDescent="0.3">
      <c r="A843" s="7" t="str">
        <f t="shared" si="13"/>
        <v>5</v>
      </c>
      <c r="B843" s="9">
        <f>IF(D843=$B$1,,(IF(C843=MAX($C$3:C843),,MAX($C$3:C843))))</f>
        <v>11316524000</v>
      </c>
    </row>
    <row r="844" spans="1:2" x14ac:dyDescent="0.3">
      <c r="A844" s="7" t="str">
        <f t="shared" si="13"/>
        <v>5</v>
      </c>
      <c r="B844" s="9">
        <f>IF(D844=$B$1,,(IF(C844=MAX($C$3:C844),,MAX($C$3:C844))))</f>
        <v>11316524000</v>
      </c>
    </row>
    <row r="845" spans="1:2" x14ac:dyDescent="0.3">
      <c r="A845" s="7" t="str">
        <f t="shared" si="13"/>
        <v>5</v>
      </c>
      <c r="B845" s="9">
        <f>IF(D845=$B$1,,(IF(C845=MAX($C$3:C845),,MAX($C$3:C845))))</f>
        <v>11316524000</v>
      </c>
    </row>
    <row r="846" spans="1:2" x14ac:dyDescent="0.3">
      <c r="A846" s="7" t="str">
        <f t="shared" si="13"/>
        <v>5</v>
      </c>
      <c r="B846" s="9">
        <f>IF(D846=$B$1,,(IF(C846=MAX($C$3:C846),,MAX($C$3:C846))))</f>
        <v>11316524000</v>
      </c>
    </row>
    <row r="847" spans="1:2" x14ac:dyDescent="0.3">
      <c r="A847" s="7" t="str">
        <f t="shared" si="13"/>
        <v>5</v>
      </c>
      <c r="B847" s="9">
        <f>IF(D847=$B$1,,(IF(C847=MAX($C$3:C847),,MAX($C$3:C847))))</f>
        <v>11316524000</v>
      </c>
    </row>
    <row r="848" spans="1:2" x14ac:dyDescent="0.3">
      <c r="A848" s="7" t="str">
        <f t="shared" si="13"/>
        <v>5</v>
      </c>
      <c r="B848" s="9">
        <f>IF(D848=$B$1,,(IF(C848=MAX($C$3:C848),,MAX($C$3:C848))))</f>
        <v>11316524000</v>
      </c>
    </row>
    <row r="849" spans="1:2" x14ac:dyDescent="0.3">
      <c r="A849" s="7" t="str">
        <f t="shared" si="13"/>
        <v>5</v>
      </c>
      <c r="B849" s="9">
        <f>IF(D849=$B$1,,(IF(C849=MAX($C$3:C849),,MAX($C$3:C849))))</f>
        <v>11316524000</v>
      </c>
    </row>
    <row r="850" spans="1:2" x14ac:dyDescent="0.3">
      <c r="A850" s="7" t="str">
        <f t="shared" si="13"/>
        <v>5</v>
      </c>
      <c r="B850" s="9">
        <f>IF(D850=$B$1,,(IF(C850=MAX($C$3:C850),,MAX($C$3:C850))))</f>
        <v>11316524000</v>
      </c>
    </row>
    <row r="851" spans="1:2" x14ac:dyDescent="0.3">
      <c r="A851" s="7" t="str">
        <f t="shared" si="13"/>
        <v>5</v>
      </c>
      <c r="B851" s="9">
        <f>IF(D851=$B$1,,(IF(C851=MAX($C$3:C851),,MAX($C$3:C851))))</f>
        <v>11316524000</v>
      </c>
    </row>
    <row r="852" spans="1:2" x14ac:dyDescent="0.3">
      <c r="A852" s="7" t="str">
        <f t="shared" si="13"/>
        <v>5</v>
      </c>
      <c r="B852" s="9">
        <f>IF(D852=$B$1,,(IF(C852=MAX($C$3:C852),,MAX($C$3:C852))))</f>
        <v>11316524000</v>
      </c>
    </row>
    <row r="853" spans="1:2" x14ac:dyDescent="0.3">
      <c r="A853" s="7" t="str">
        <f t="shared" si="13"/>
        <v>5</v>
      </c>
      <c r="B853" s="9">
        <f>IF(D853=$B$1,,(IF(C853=MAX($C$3:C853),,MAX($C$3:C853))))</f>
        <v>11316524000</v>
      </c>
    </row>
    <row r="854" spans="1:2" x14ac:dyDescent="0.3">
      <c r="A854" s="7" t="str">
        <f t="shared" si="13"/>
        <v>5</v>
      </c>
      <c r="B854" s="9">
        <f>IF(D854=$B$1,,(IF(C854=MAX($C$3:C854),,MAX($C$3:C854))))</f>
        <v>11316524000</v>
      </c>
    </row>
    <row r="855" spans="1:2" x14ac:dyDescent="0.3">
      <c r="A855" s="7" t="str">
        <f t="shared" si="13"/>
        <v>5</v>
      </c>
      <c r="B855" s="9">
        <f>IF(D855=$B$1,,(IF(C855=MAX($C$3:C855),,MAX($C$3:C855))))</f>
        <v>11316524000</v>
      </c>
    </row>
    <row r="856" spans="1:2" x14ac:dyDescent="0.3">
      <c r="A856" s="7" t="str">
        <f t="shared" si="13"/>
        <v>5</v>
      </c>
      <c r="B856" s="9">
        <f>IF(D856=$B$1,,(IF(C856=MAX($C$3:C856),,MAX($C$3:C856))))</f>
        <v>11316524000</v>
      </c>
    </row>
    <row r="857" spans="1:2" x14ac:dyDescent="0.3">
      <c r="A857" s="7" t="str">
        <f t="shared" si="13"/>
        <v>5</v>
      </c>
      <c r="B857" s="9">
        <f>IF(D857=$B$1,,(IF(C857=MAX($C$3:C857),,MAX($C$3:C857))))</f>
        <v>11316524000</v>
      </c>
    </row>
    <row r="858" spans="1:2" x14ac:dyDescent="0.3">
      <c r="A858" s="7" t="str">
        <f t="shared" si="13"/>
        <v>5</v>
      </c>
      <c r="B858" s="9">
        <f>IF(D858=$B$1,,(IF(C858=MAX($C$3:C858),,MAX($C$3:C858))))</f>
        <v>11316524000</v>
      </c>
    </row>
    <row r="859" spans="1:2" x14ac:dyDescent="0.3">
      <c r="A859" s="7" t="str">
        <f t="shared" si="13"/>
        <v>5</v>
      </c>
      <c r="B859" s="9">
        <f>IF(D859=$B$1,,(IF(C859=MAX($C$3:C859),,MAX($C$3:C859))))</f>
        <v>11316524000</v>
      </c>
    </row>
    <row r="860" spans="1:2" x14ac:dyDescent="0.3">
      <c r="A860" s="7" t="str">
        <f t="shared" si="13"/>
        <v>5</v>
      </c>
      <c r="B860" s="9">
        <f>IF(D860=$B$1,,(IF(C860=MAX($C$3:C860),,MAX($C$3:C860))))</f>
        <v>11316524000</v>
      </c>
    </row>
    <row r="861" spans="1:2" x14ac:dyDescent="0.3">
      <c r="A861" s="7" t="str">
        <f t="shared" si="13"/>
        <v>5</v>
      </c>
      <c r="B861" s="9">
        <f>IF(D861=$B$1,,(IF(C861=MAX($C$3:C861),,MAX($C$3:C861))))</f>
        <v>11316524000</v>
      </c>
    </row>
    <row r="862" spans="1:2" x14ac:dyDescent="0.3">
      <c r="A862" s="7" t="str">
        <f t="shared" si="13"/>
        <v>5</v>
      </c>
      <c r="B862" s="9">
        <f>IF(D862=$B$1,,(IF(C862=MAX($C$3:C862),,MAX($C$3:C862))))</f>
        <v>11316524000</v>
      </c>
    </row>
    <row r="863" spans="1:2" x14ac:dyDescent="0.3">
      <c r="A863" s="7" t="str">
        <f t="shared" si="13"/>
        <v>5</v>
      </c>
      <c r="B863" s="9">
        <f>IF(D863=$B$1,,(IF(C863=MAX($C$3:C863),,MAX($C$3:C863))))</f>
        <v>11316524000</v>
      </c>
    </row>
    <row r="864" spans="1:2" x14ac:dyDescent="0.3">
      <c r="A864" s="7" t="str">
        <f t="shared" si="13"/>
        <v>5</v>
      </c>
      <c r="B864" s="9">
        <f>IF(D864=$B$1,,(IF(C864=MAX($C$3:C864),,MAX($C$3:C864))))</f>
        <v>11316524000</v>
      </c>
    </row>
    <row r="865" spans="1:2" x14ac:dyDescent="0.3">
      <c r="A865" s="7" t="str">
        <f t="shared" si="13"/>
        <v>5</v>
      </c>
      <c r="B865" s="9">
        <f>IF(D865=$B$1,,(IF(C865=MAX($C$3:C865),,MAX($C$3:C865))))</f>
        <v>11316524000</v>
      </c>
    </row>
    <row r="866" spans="1:2" x14ac:dyDescent="0.3">
      <c r="A866" s="7" t="str">
        <f t="shared" si="13"/>
        <v>5</v>
      </c>
      <c r="B866" s="9">
        <f>IF(D866=$B$1,,(IF(C866=MAX($C$3:C866),,MAX($C$3:C866))))</f>
        <v>11316524000</v>
      </c>
    </row>
    <row r="867" spans="1:2" x14ac:dyDescent="0.3">
      <c r="A867" s="7" t="str">
        <f t="shared" si="13"/>
        <v>5</v>
      </c>
      <c r="B867" s="9">
        <f>IF(D867=$B$1,,(IF(C867=MAX($C$3:C867),,MAX($C$3:C867))))</f>
        <v>11316524000</v>
      </c>
    </row>
    <row r="868" spans="1:2" x14ac:dyDescent="0.3">
      <c r="A868" s="7" t="str">
        <f t="shared" si="13"/>
        <v>5</v>
      </c>
      <c r="B868" s="9">
        <f>IF(D868=$B$1,,(IF(C868=MAX($C$3:C868),,MAX($C$3:C868))))</f>
        <v>11316524000</v>
      </c>
    </row>
    <row r="869" spans="1:2" x14ac:dyDescent="0.3">
      <c r="A869" s="7" t="str">
        <f t="shared" si="13"/>
        <v>5</v>
      </c>
      <c r="B869" s="9">
        <f>IF(D869=$B$1,,(IF(C869=MAX($C$3:C869),,MAX($C$3:C869))))</f>
        <v>11316524000</v>
      </c>
    </row>
    <row r="870" spans="1:2" x14ac:dyDescent="0.3">
      <c r="A870" s="7" t="str">
        <f t="shared" si="13"/>
        <v>5</v>
      </c>
      <c r="B870" s="9">
        <f>IF(D870=$B$1,,(IF(C870=MAX($C$3:C870),,MAX($C$3:C870))))</f>
        <v>11316524000</v>
      </c>
    </row>
    <row r="871" spans="1:2" x14ac:dyDescent="0.3">
      <c r="A871" s="7" t="str">
        <f t="shared" si="13"/>
        <v>5</v>
      </c>
      <c r="B871" s="9">
        <f>IF(D871=$B$1,,(IF(C871=MAX($C$3:C871),,MAX($C$3:C871))))</f>
        <v>11316524000</v>
      </c>
    </row>
    <row r="872" spans="1:2" x14ac:dyDescent="0.3">
      <c r="A872" s="7" t="str">
        <f t="shared" si="13"/>
        <v>5</v>
      </c>
      <c r="B872" s="9">
        <f>IF(D872=$B$1,,(IF(C872=MAX($C$3:C872),,MAX($C$3:C872))))</f>
        <v>11316524000</v>
      </c>
    </row>
    <row r="873" spans="1:2" x14ac:dyDescent="0.3">
      <c r="A873" s="7" t="str">
        <f t="shared" si="13"/>
        <v>5</v>
      </c>
      <c r="B873" s="9">
        <f>IF(D873=$B$1,,(IF(C873=MAX($C$3:C873),,MAX($C$3:C873))))</f>
        <v>11316524000</v>
      </c>
    </row>
    <row r="874" spans="1:2" x14ac:dyDescent="0.3">
      <c r="A874" s="7" t="str">
        <f t="shared" si="13"/>
        <v>5</v>
      </c>
      <c r="B874" s="9">
        <f>IF(D874=$B$1,,(IF(C874=MAX($C$3:C874),,MAX($C$3:C874))))</f>
        <v>11316524000</v>
      </c>
    </row>
    <row r="875" spans="1:2" x14ac:dyDescent="0.3">
      <c r="A875" s="7" t="str">
        <f t="shared" si="13"/>
        <v>5</v>
      </c>
      <c r="B875" s="9">
        <f>IF(D875=$B$1,,(IF(C875=MAX($C$3:C875),,MAX($C$3:C875))))</f>
        <v>11316524000</v>
      </c>
    </row>
    <row r="876" spans="1:2" x14ac:dyDescent="0.3">
      <c r="A876" s="7" t="str">
        <f t="shared" si="13"/>
        <v>5</v>
      </c>
      <c r="B876" s="9">
        <f>IF(D876=$B$1,,(IF(C876=MAX($C$3:C876),,MAX($C$3:C876))))</f>
        <v>11316524000</v>
      </c>
    </row>
    <row r="877" spans="1:2" x14ac:dyDescent="0.3">
      <c r="A877" s="7" t="str">
        <f t="shared" si="13"/>
        <v>5</v>
      </c>
      <c r="B877" s="9">
        <f>IF(D877=$B$1,,(IF(C877=MAX($C$3:C877),,MAX($C$3:C877))))</f>
        <v>11316524000</v>
      </c>
    </row>
    <row r="878" spans="1:2" x14ac:dyDescent="0.3">
      <c r="A878" s="7" t="str">
        <f t="shared" si="13"/>
        <v>5</v>
      </c>
      <c r="B878" s="9">
        <f>IF(D878=$B$1,,(IF(C878=MAX($C$3:C878),,MAX($C$3:C878))))</f>
        <v>11316524000</v>
      </c>
    </row>
    <row r="879" spans="1:2" x14ac:dyDescent="0.3">
      <c r="A879" s="7" t="str">
        <f t="shared" si="13"/>
        <v>5</v>
      </c>
      <c r="B879" s="9">
        <f>IF(D879=$B$1,,(IF(C879=MAX($C$3:C879),,MAX($C$3:C879))))</f>
        <v>11316524000</v>
      </c>
    </row>
    <row r="880" spans="1:2" x14ac:dyDescent="0.3">
      <c r="A880" s="7" t="str">
        <f t="shared" si="13"/>
        <v>5</v>
      </c>
      <c r="B880" s="9">
        <f>IF(D880=$B$1,,(IF(C880=MAX($C$3:C880),,MAX($C$3:C880))))</f>
        <v>11316524000</v>
      </c>
    </row>
    <row r="881" spans="1:2" x14ac:dyDescent="0.3">
      <c r="A881" s="7" t="str">
        <f t="shared" si="13"/>
        <v>5</v>
      </c>
      <c r="B881" s="9">
        <f>IF(D881=$B$1,,(IF(C881=MAX($C$3:C881),,MAX($C$3:C881))))</f>
        <v>11316524000</v>
      </c>
    </row>
    <row r="882" spans="1:2" x14ac:dyDescent="0.3">
      <c r="A882" s="7" t="str">
        <f t="shared" si="13"/>
        <v>5</v>
      </c>
      <c r="B882" s="9">
        <f>IF(D882=$B$1,,(IF(C882=MAX($C$3:C882),,MAX($C$3:C882))))</f>
        <v>11316524000</v>
      </c>
    </row>
    <row r="883" spans="1:2" x14ac:dyDescent="0.3">
      <c r="A883" s="7" t="str">
        <f t="shared" si="13"/>
        <v>5</v>
      </c>
      <c r="B883" s="9">
        <f>IF(D883=$B$1,,(IF(C883=MAX($C$3:C883),,MAX($C$3:C883))))</f>
        <v>11316524000</v>
      </c>
    </row>
    <row r="884" spans="1:2" x14ac:dyDescent="0.3">
      <c r="A884" s="7" t="str">
        <f t="shared" si="13"/>
        <v>5</v>
      </c>
      <c r="B884" s="9">
        <f>IF(D884=$B$1,,(IF(C884=MAX($C$3:C884),,MAX($C$3:C884))))</f>
        <v>11316524000</v>
      </c>
    </row>
    <row r="885" spans="1:2" x14ac:dyDescent="0.3">
      <c r="A885" s="7" t="str">
        <f t="shared" si="13"/>
        <v>5</v>
      </c>
      <c r="B885" s="9">
        <f>IF(D885=$B$1,,(IF(C885=MAX($C$3:C885),,MAX($C$3:C885))))</f>
        <v>11316524000</v>
      </c>
    </row>
    <row r="886" spans="1:2" x14ac:dyDescent="0.3">
      <c r="A886" s="7" t="str">
        <f t="shared" si="13"/>
        <v>5</v>
      </c>
      <c r="B886" s="9">
        <f>IF(D886=$B$1,,(IF(C886=MAX($C$3:C886),,MAX($C$3:C886))))</f>
        <v>11316524000</v>
      </c>
    </row>
    <row r="887" spans="1:2" x14ac:dyDescent="0.3">
      <c r="A887" s="7" t="str">
        <f t="shared" si="13"/>
        <v>5</v>
      </c>
      <c r="B887" s="9">
        <f>IF(D887=$B$1,,(IF(C887=MAX($C$3:C887),,MAX($C$3:C887))))</f>
        <v>11316524000</v>
      </c>
    </row>
    <row r="888" spans="1:2" x14ac:dyDescent="0.3">
      <c r="A888" s="7" t="str">
        <f t="shared" si="13"/>
        <v>5</v>
      </c>
      <c r="B888" s="9">
        <f>IF(D888=$B$1,,(IF(C888=MAX($C$3:C888),,MAX($C$3:C888))))</f>
        <v>11316524000</v>
      </c>
    </row>
    <row r="889" spans="1:2" x14ac:dyDescent="0.3">
      <c r="A889" s="7" t="str">
        <f t="shared" si="13"/>
        <v>5</v>
      </c>
      <c r="B889" s="9">
        <f>IF(D889=$B$1,,(IF(C889=MAX($C$3:C889),,MAX($C$3:C889))))</f>
        <v>11316524000</v>
      </c>
    </row>
    <row r="890" spans="1:2" x14ac:dyDescent="0.3">
      <c r="A890" s="7" t="str">
        <f t="shared" si="13"/>
        <v>5</v>
      </c>
      <c r="B890" s="9">
        <f>IF(D890=$B$1,,(IF(C890=MAX($C$3:C890),,MAX($C$3:C890))))</f>
        <v>11316524000</v>
      </c>
    </row>
    <row r="891" spans="1:2" x14ac:dyDescent="0.3">
      <c r="A891" s="7" t="str">
        <f t="shared" si="13"/>
        <v>5</v>
      </c>
      <c r="B891" s="9">
        <f>IF(D891=$B$1,,(IF(C891=MAX($C$3:C891),,MAX($C$3:C891))))</f>
        <v>11316524000</v>
      </c>
    </row>
    <row r="892" spans="1:2" x14ac:dyDescent="0.3">
      <c r="A892" s="7" t="str">
        <f t="shared" si="13"/>
        <v>5</v>
      </c>
      <c r="B892" s="9">
        <f>IF(D892=$B$1,,(IF(C892=MAX($C$3:C892),,MAX($C$3:C892))))</f>
        <v>11316524000</v>
      </c>
    </row>
    <row r="893" spans="1:2" x14ac:dyDescent="0.3">
      <c r="A893" s="7" t="str">
        <f t="shared" si="13"/>
        <v>5</v>
      </c>
      <c r="B893" s="9">
        <f>IF(D893=$B$1,,(IF(C893=MAX($C$3:C893),,MAX($C$3:C893))))</f>
        <v>11316524000</v>
      </c>
    </row>
    <row r="894" spans="1:2" x14ac:dyDescent="0.3">
      <c r="A894" s="7" t="str">
        <f t="shared" si="13"/>
        <v>5</v>
      </c>
      <c r="B894" s="9">
        <f>IF(D894=$B$1,,(IF(C894=MAX($C$3:C894),,MAX($C$3:C894))))</f>
        <v>11316524000</v>
      </c>
    </row>
    <row r="895" spans="1:2" x14ac:dyDescent="0.3">
      <c r="A895" s="7" t="str">
        <f t="shared" si="13"/>
        <v>5</v>
      </c>
      <c r="B895" s="9">
        <f>IF(D895=$B$1,,(IF(C895=MAX($C$3:C895),,MAX($C$3:C895))))</f>
        <v>11316524000</v>
      </c>
    </row>
    <row r="896" spans="1:2" x14ac:dyDescent="0.3">
      <c r="A896" s="7" t="str">
        <f t="shared" si="13"/>
        <v>5</v>
      </c>
      <c r="B896" s="9">
        <f>IF(D896=$B$1,,(IF(C896=MAX($C$3:C896),,MAX($C$3:C896))))</f>
        <v>11316524000</v>
      </c>
    </row>
    <row r="897" spans="1:2" x14ac:dyDescent="0.3">
      <c r="A897" s="7" t="str">
        <f t="shared" si="13"/>
        <v>5</v>
      </c>
      <c r="B897" s="9">
        <f>IF(D897=$B$1,,(IF(C897=MAX($C$3:C897),,MAX($C$3:C897))))</f>
        <v>11316524000</v>
      </c>
    </row>
    <row r="898" spans="1:2" x14ac:dyDescent="0.3">
      <c r="A898" s="7" t="str">
        <f t="shared" si="13"/>
        <v>5</v>
      </c>
      <c r="B898" s="9">
        <f>IF(D898=$B$1,,(IF(C898=MAX($C$3:C898),,MAX($C$3:C898))))</f>
        <v>11316524000</v>
      </c>
    </row>
    <row r="899" spans="1:2" x14ac:dyDescent="0.3">
      <c r="A899" s="7" t="str">
        <f t="shared" si="13"/>
        <v>5</v>
      </c>
      <c r="B899" s="9">
        <f>IF(D899=$B$1,,(IF(C899=MAX($C$3:C899),,MAX($C$3:C899))))</f>
        <v>11316524000</v>
      </c>
    </row>
    <row r="900" spans="1:2" x14ac:dyDescent="0.3">
      <c r="A900" s="7" t="str">
        <f t="shared" si="13"/>
        <v>5</v>
      </c>
      <c r="B900" s="9">
        <f>IF(D900=$B$1,,(IF(C900=MAX($C$3:C900),,MAX($C$3:C900))))</f>
        <v>11316524000</v>
      </c>
    </row>
    <row r="901" spans="1:2" x14ac:dyDescent="0.3">
      <c r="A901" s="7" t="str">
        <f t="shared" ref="A901:A964" si="14">IF(B901=0,LEFT(RIGHT(C901,6),1),LEFT(RIGHT(B901,6),1))</f>
        <v>5</v>
      </c>
      <c r="B901" s="9">
        <f>IF(D901=$B$1,,(IF(C901=MAX($C$3:C901),,MAX($C$3:C901))))</f>
        <v>11316524000</v>
      </c>
    </row>
    <row r="902" spans="1:2" x14ac:dyDescent="0.3">
      <c r="A902" s="7" t="str">
        <f t="shared" si="14"/>
        <v>5</v>
      </c>
      <c r="B902" s="9">
        <f>IF(D902=$B$1,,(IF(C902=MAX($C$3:C902),,MAX($C$3:C902))))</f>
        <v>11316524000</v>
      </c>
    </row>
    <row r="903" spans="1:2" x14ac:dyDescent="0.3">
      <c r="A903" s="7" t="str">
        <f t="shared" si="14"/>
        <v>5</v>
      </c>
      <c r="B903" s="9">
        <f>IF(D903=$B$1,,(IF(C903=MAX($C$3:C903),,MAX($C$3:C903))))</f>
        <v>11316524000</v>
      </c>
    </row>
    <row r="904" spans="1:2" x14ac:dyDescent="0.3">
      <c r="A904" s="7" t="str">
        <f t="shared" si="14"/>
        <v>5</v>
      </c>
      <c r="B904" s="9">
        <f>IF(D904=$B$1,,(IF(C904=MAX($C$3:C904),,MAX($C$3:C904))))</f>
        <v>11316524000</v>
      </c>
    </row>
    <row r="905" spans="1:2" x14ac:dyDescent="0.3">
      <c r="A905" s="7" t="str">
        <f t="shared" si="14"/>
        <v>5</v>
      </c>
      <c r="B905" s="9">
        <f>IF(D905=$B$1,,(IF(C905=MAX($C$3:C905),,MAX($C$3:C905))))</f>
        <v>11316524000</v>
      </c>
    </row>
    <row r="906" spans="1:2" x14ac:dyDescent="0.3">
      <c r="A906" s="7" t="str">
        <f t="shared" si="14"/>
        <v>5</v>
      </c>
      <c r="B906" s="9">
        <f>IF(D906=$B$1,,(IF(C906=MAX($C$3:C906),,MAX($C$3:C906))))</f>
        <v>11316524000</v>
      </c>
    </row>
    <row r="907" spans="1:2" x14ac:dyDescent="0.3">
      <c r="A907" s="7" t="str">
        <f t="shared" si="14"/>
        <v>5</v>
      </c>
      <c r="B907" s="9">
        <f>IF(D907=$B$1,,(IF(C907=MAX($C$3:C907),,MAX($C$3:C907))))</f>
        <v>11316524000</v>
      </c>
    </row>
    <row r="908" spans="1:2" x14ac:dyDescent="0.3">
      <c r="A908" s="7" t="str">
        <f t="shared" si="14"/>
        <v>5</v>
      </c>
      <c r="B908" s="9">
        <f>IF(D908=$B$1,,(IF(C908=MAX($C$3:C908),,MAX($C$3:C908))))</f>
        <v>11316524000</v>
      </c>
    </row>
    <row r="909" spans="1:2" x14ac:dyDescent="0.3">
      <c r="A909" s="7" t="str">
        <f t="shared" si="14"/>
        <v>5</v>
      </c>
      <c r="B909" s="9">
        <f>IF(D909=$B$1,,(IF(C909=MAX($C$3:C909),,MAX($C$3:C909))))</f>
        <v>11316524000</v>
      </c>
    </row>
    <row r="910" spans="1:2" x14ac:dyDescent="0.3">
      <c r="A910" s="7" t="str">
        <f t="shared" si="14"/>
        <v>5</v>
      </c>
      <c r="B910" s="9">
        <f>IF(D910=$B$1,,(IF(C910=MAX($C$3:C910),,MAX($C$3:C910))))</f>
        <v>11316524000</v>
      </c>
    </row>
    <row r="911" spans="1:2" x14ac:dyDescent="0.3">
      <c r="A911" s="7" t="str">
        <f t="shared" si="14"/>
        <v>5</v>
      </c>
      <c r="B911" s="9">
        <f>IF(D911=$B$1,,(IF(C911=MAX($C$3:C911),,MAX($C$3:C911))))</f>
        <v>11316524000</v>
      </c>
    </row>
    <row r="912" spans="1:2" x14ac:dyDescent="0.3">
      <c r="A912" s="7" t="str">
        <f t="shared" si="14"/>
        <v>5</v>
      </c>
      <c r="B912" s="9">
        <f>IF(D912=$B$1,,(IF(C912=MAX($C$3:C912),,MAX($C$3:C912))))</f>
        <v>11316524000</v>
      </c>
    </row>
    <row r="913" spans="1:2" x14ac:dyDescent="0.3">
      <c r="A913" s="7" t="str">
        <f t="shared" si="14"/>
        <v>5</v>
      </c>
      <c r="B913" s="9">
        <f>IF(D913=$B$1,,(IF(C913=MAX($C$3:C913),,MAX($C$3:C913))))</f>
        <v>11316524000</v>
      </c>
    </row>
    <row r="914" spans="1:2" x14ac:dyDescent="0.3">
      <c r="A914" s="7" t="str">
        <f t="shared" si="14"/>
        <v>5</v>
      </c>
      <c r="B914" s="9">
        <f>IF(D914=$B$1,,(IF(C914=MAX($C$3:C914),,MAX($C$3:C914))))</f>
        <v>11316524000</v>
      </c>
    </row>
    <row r="915" spans="1:2" x14ac:dyDescent="0.3">
      <c r="A915" s="7" t="str">
        <f t="shared" si="14"/>
        <v>5</v>
      </c>
      <c r="B915" s="9">
        <f>IF(D915=$B$1,,(IF(C915=MAX($C$3:C915),,MAX($C$3:C915))))</f>
        <v>11316524000</v>
      </c>
    </row>
    <row r="916" spans="1:2" x14ac:dyDescent="0.3">
      <c r="A916" s="7" t="str">
        <f t="shared" si="14"/>
        <v>5</v>
      </c>
      <c r="B916" s="9">
        <f>IF(D916=$B$1,,(IF(C916=MAX($C$3:C916),,MAX($C$3:C916))))</f>
        <v>11316524000</v>
      </c>
    </row>
    <row r="917" spans="1:2" x14ac:dyDescent="0.3">
      <c r="A917" s="7" t="str">
        <f t="shared" si="14"/>
        <v>5</v>
      </c>
      <c r="B917" s="9">
        <f>IF(D917=$B$1,,(IF(C917=MAX($C$3:C917),,MAX($C$3:C917))))</f>
        <v>11316524000</v>
      </c>
    </row>
    <row r="918" spans="1:2" x14ac:dyDescent="0.3">
      <c r="A918" s="7" t="str">
        <f t="shared" si="14"/>
        <v>5</v>
      </c>
      <c r="B918" s="9">
        <f>IF(D918=$B$1,,(IF(C918=MAX($C$3:C918),,MAX($C$3:C918))))</f>
        <v>11316524000</v>
      </c>
    </row>
    <row r="919" spans="1:2" x14ac:dyDescent="0.3">
      <c r="A919" s="7" t="str">
        <f t="shared" si="14"/>
        <v>5</v>
      </c>
      <c r="B919" s="9">
        <f>IF(D919=$B$1,,(IF(C919=MAX($C$3:C919),,MAX($C$3:C919))))</f>
        <v>11316524000</v>
      </c>
    </row>
    <row r="920" spans="1:2" x14ac:dyDescent="0.3">
      <c r="A920" s="7" t="str">
        <f t="shared" si="14"/>
        <v>5</v>
      </c>
      <c r="B920" s="9">
        <f>IF(D920=$B$1,,(IF(C920=MAX($C$3:C920),,MAX($C$3:C920))))</f>
        <v>11316524000</v>
      </c>
    </row>
    <row r="921" spans="1:2" x14ac:dyDescent="0.3">
      <c r="A921" s="7" t="str">
        <f t="shared" si="14"/>
        <v>5</v>
      </c>
      <c r="B921" s="9">
        <f>IF(D921=$B$1,,(IF(C921=MAX($C$3:C921),,MAX($C$3:C921))))</f>
        <v>11316524000</v>
      </c>
    </row>
    <row r="922" spans="1:2" x14ac:dyDescent="0.3">
      <c r="A922" s="7" t="str">
        <f t="shared" si="14"/>
        <v>5</v>
      </c>
      <c r="B922" s="9">
        <f>IF(D922=$B$1,,(IF(C922=MAX($C$3:C922),,MAX($C$3:C922))))</f>
        <v>11316524000</v>
      </c>
    </row>
    <row r="923" spans="1:2" x14ac:dyDescent="0.3">
      <c r="A923" s="7" t="str">
        <f t="shared" si="14"/>
        <v>5</v>
      </c>
      <c r="B923" s="9">
        <f>IF(D923=$B$1,,(IF(C923=MAX($C$3:C923),,MAX($C$3:C923))))</f>
        <v>11316524000</v>
      </c>
    </row>
    <row r="924" spans="1:2" x14ac:dyDescent="0.3">
      <c r="A924" s="7" t="str">
        <f t="shared" si="14"/>
        <v>5</v>
      </c>
      <c r="B924" s="9">
        <f>IF(D924=$B$1,,(IF(C924=MAX($C$3:C924),,MAX($C$3:C924))))</f>
        <v>11316524000</v>
      </c>
    </row>
    <row r="925" spans="1:2" x14ac:dyDescent="0.3">
      <c r="A925" s="7" t="str">
        <f t="shared" si="14"/>
        <v>5</v>
      </c>
      <c r="B925" s="9">
        <f>IF(D925=$B$1,,(IF(C925=MAX($C$3:C925),,MAX($C$3:C925))))</f>
        <v>11316524000</v>
      </c>
    </row>
    <row r="926" spans="1:2" x14ac:dyDescent="0.3">
      <c r="A926" s="7" t="str">
        <f t="shared" si="14"/>
        <v>5</v>
      </c>
      <c r="B926" s="9">
        <f>IF(D926=$B$1,,(IF(C926=MAX($C$3:C926),,MAX($C$3:C926))))</f>
        <v>11316524000</v>
      </c>
    </row>
    <row r="927" spans="1:2" x14ac:dyDescent="0.3">
      <c r="A927" s="7" t="str">
        <f t="shared" si="14"/>
        <v>5</v>
      </c>
      <c r="B927" s="9">
        <f>IF(D927=$B$1,,(IF(C927=MAX($C$3:C927),,MAX($C$3:C927))))</f>
        <v>11316524000</v>
      </c>
    </row>
    <row r="928" spans="1:2" x14ac:dyDescent="0.3">
      <c r="A928" s="7" t="str">
        <f t="shared" si="14"/>
        <v>5</v>
      </c>
      <c r="B928" s="9">
        <f>IF(D928=$B$1,,(IF(C928=MAX($C$3:C928),,MAX($C$3:C928))))</f>
        <v>11316524000</v>
      </c>
    </row>
    <row r="929" spans="1:2" x14ac:dyDescent="0.3">
      <c r="A929" s="7" t="str">
        <f t="shared" si="14"/>
        <v>5</v>
      </c>
      <c r="B929" s="9">
        <f>IF(D929=$B$1,,(IF(C929=MAX($C$3:C929),,MAX($C$3:C929))))</f>
        <v>11316524000</v>
      </c>
    </row>
    <row r="930" spans="1:2" x14ac:dyDescent="0.3">
      <c r="A930" s="7" t="str">
        <f t="shared" si="14"/>
        <v>5</v>
      </c>
      <c r="B930" s="9">
        <f>IF(D930=$B$1,,(IF(C930=MAX($C$3:C930),,MAX($C$3:C930))))</f>
        <v>11316524000</v>
      </c>
    </row>
    <row r="931" spans="1:2" x14ac:dyDescent="0.3">
      <c r="A931" s="7" t="str">
        <f t="shared" si="14"/>
        <v>5</v>
      </c>
      <c r="B931" s="9">
        <f>IF(D931=$B$1,,(IF(C931=MAX($C$3:C931),,MAX($C$3:C931))))</f>
        <v>11316524000</v>
      </c>
    </row>
    <row r="932" spans="1:2" x14ac:dyDescent="0.3">
      <c r="A932" s="7" t="str">
        <f t="shared" si="14"/>
        <v>5</v>
      </c>
      <c r="B932" s="9">
        <f>IF(D932=$B$1,,(IF(C932=MAX($C$3:C932),,MAX($C$3:C932))))</f>
        <v>11316524000</v>
      </c>
    </row>
    <row r="933" spans="1:2" x14ac:dyDescent="0.3">
      <c r="A933" s="7" t="str">
        <f t="shared" si="14"/>
        <v>5</v>
      </c>
      <c r="B933" s="9">
        <f>IF(D933=$B$1,,(IF(C933=MAX($C$3:C933),,MAX($C$3:C933))))</f>
        <v>11316524000</v>
      </c>
    </row>
    <row r="934" spans="1:2" x14ac:dyDescent="0.3">
      <c r="A934" s="7" t="str">
        <f t="shared" si="14"/>
        <v>5</v>
      </c>
      <c r="B934" s="9">
        <f>IF(D934=$B$1,,(IF(C934=MAX($C$3:C934),,MAX($C$3:C934))))</f>
        <v>11316524000</v>
      </c>
    </row>
    <row r="935" spans="1:2" x14ac:dyDescent="0.3">
      <c r="A935" s="7" t="str">
        <f t="shared" si="14"/>
        <v>5</v>
      </c>
      <c r="B935" s="9">
        <f>IF(D935=$B$1,,(IF(C935=MAX($C$3:C935),,MAX($C$3:C935))))</f>
        <v>11316524000</v>
      </c>
    </row>
    <row r="936" spans="1:2" x14ac:dyDescent="0.3">
      <c r="A936" s="7" t="str">
        <f t="shared" si="14"/>
        <v>5</v>
      </c>
      <c r="B936" s="9">
        <f>IF(D936=$B$1,,(IF(C936=MAX($C$3:C936),,MAX($C$3:C936))))</f>
        <v>11316524000</v>
      </c>
    </row>
    <row r="937" spans="1:2" x14ac:dyDescent="0.3">
      <c r="A937" s="7" t="str">
        <f t="shared" si="14"/>
        <v>5</v>
      </c>
      <c r="B937" s="9">
        <f>IF(D937=$B$1,,(IF(C937=MAX($C$3:C937),,MAX($C$3:C937))))</f>
        <v>11316524000</v>
      </c>
    </row>
    <row r="938" spans="1:2" x14ac:dyDescent="0.3">
      <c r="A938" s="7" t="str">
        <f t="shared" si="14"/>
        <v>5</v>
      </c>
      <c r="B938" s="9">
        <f>IF(D938=$B$1,,(IF(C938=MAX($C$3:C938),,MAX($C$3:C938))))</f>
        <v>11316524000</v>
      </c>
    </row>
    <row r="939" spans="1:2" x14ac:dyDescent="0.3">
      <c r="A939" s="7" t="str">
        <f t="shared" si="14"/>
        <v>5</v>
      </c>
      <c r="B939" s="9">
        <f>IF(D939=$B$1,,(IF(C939=MAX($C$3:C939),,MAX($C$3:C939))))</f>
        <v>11316524000</v>
      </c>
    </row>
    <row r="940" spans="1:2" x14ac:dyDescent="0.3">
      <c r="A940" s="7" t="str">
        <f t="shared" si="14"/>
        <v>5</v>
      </c>
      <c r="B940" s="9">
        <f>IF(D940=$B$1,,(IF(C940=MAX($C$3:C940),,MAX($C$3:C940))))</f>
        <v>11316524000</v>
      </c>
    </row>
    <row r="941" spans="1:2" x14ac:dyDescent="0.3">
      <c r="A941" s="7" t="str">
        <f t="shared" si="14"/>
        <v>5</v>
      </c>
      <c r="B941" s="9">
        <f>IF(D941=$B$1,,(IF(C941=MAX($C$3:C941),,MAX($C$3:C941))))</f>
        <v>11316524000</v>
      </c>
    </row>
    <row r="942" spans="1:2" x14ac:dyDescent="0.3">
      <c r="A942" s="7" t="str">
        <f t="shared" si="14"/>
        <v>5</v>
      </c>
      <c r="B942" s="9">
        <f>IF(D942=$B$1,,(IF(C942=MAX($C$3:C942),,MAX($C$3:C942))))</f>
        <v>11316524000</v>
      </c>
    </row>
    <row r="943" spans="1:2" x14ac:dyDescent="0.3">
      <c r="A943" s="7" t="str">
        <f t="shared" si="14"/>
        <v>5</v>
      </c>
      <c r="B943" s="9">
        <f>IF(D943=$B$1,,(IF(C943=MAX($C$3:C943),,MAX($C$3:C943))))</f>
        <v>11316524000</v>
      </c>
    </row>
    <row r="944" spans="1:2" x14ac:dyDescent="0.3">
      <c r="A944" s="7" t="str">
        <f t="shared" si="14"/>
        <v>5</v>
      </c>
      <c r="B944" s="9">
        <f>IF(D944=$B$1,,(IF(C944=MAX($C$3:C944),,MAX($C$3:C944))))</f>
        <v>11316524000</v>
      </c>
    </row>
    <row r="945" spans="1:2" x14ac:dyDescent="0.3">
      <c r="A945" s="7" t="str">
        <f t="shared" si="14"/>
        <v>5</v>
      </c>
      <c r="B945" s="9">
        <f>IF(D945=$B$1,,(IF(C945=MAX($C$3:C945),,MAX($C$3:C945))))</f>
        <v>11316524000</v>
      </c>
    </row>
    <row r="946" spans="1:2" x14ac:dyDescent="0.3">
      <c r="A946" s="7" t="str">
        <f t="shared" si="14"/>
        <v>5</v>
      </c>
      <c r="B946" s="9">
        <f>IF(D946=$B$1,,(IF(C946=MAX($C$3:C946),,MAX($C$3:C946))))</f>
        <v>11316524000</v>
      </c>
    </row>
    <row r="947" spans="1:2" x14ac:dyDescent="0.3">
      <c r="A947" s="7" t="str">
        <f t="shared" si="14"/>
        <v>5</v>
      </c>
      <c r="B947" s="9">
        <f>IF(D947=$B$1,,(IF(C947=MAX($C$3:C947),,MAX($C$3:C947))))</f>
        <v>11316524000</v>
      </c>
    </row>
    <row r="948" spans="1:2" x14ac:dyDescent="0.3">
      <c r="A948" s="7" t="str">
        <f t="shared" si="14"/>
        <v>5</v>
      </c>
      <c r="B948" s="9">
        <f>IF(D948=$B$1,,(IF(C948=MAX($C$3:C948),,MAX($C$3:C948))))</f>
        <v>11316524000</v>
      </c>
    </row>
    <row r="949" spans="1:2" x14ac:dyDescent="0.3">
      <c r="A949" s="7" t="str">
        <f t="shared" si="14"/>
        <v>5</v>
      </c>
      <c r="B949" s="9">
        <f>IF(D949=$B$1,,(IF(C949=MAX($C$3:C949),,MAX($C$3:C949))))</f>
        <v>11316524000</v>
      </c>
    </row>
    <row r="950" spans="1:2" x14ac:dyDescent="0.3">
      <c r="A950" s="7" t="str">
        <f t="shared" si="14"/>
        <v>5</v>
      </c>
      <c r="B950" s="9">
        <f>IF(D950=$B$1,,(IF(C950=MAX($C$3:C950),,MAX($C$3:C950))))</f>
        <v>11316524000</v>
      </c>
    </row>
    <row r="951" spans="1:2" x14ac:dyDescent="0.3">
      <c r="A951" s="7" t="str">
        <f t="shared" si="14"/>
        <v>5</v>
      </c>
      <c r="B951" s="9">
        <f>IF(D951=$B$1,,(IF(C951=MAX($C$3:C951),,MAX($C$3:C951))))</f>
        <v>11316524000</v>
      </c>
    </row>
    <row r="952" spans="1:2" x14ac:dyDescent="0.3">
      <c r="A952" s="7" t="str">
        <f t="shared" si="14"/>
        <v>5</v>
      </c>
      <c r="B952" s="9">
        <f>IF(D952=$B$1,,(IF(C952=MAX($C$3:C952),,MAX($C$3:C952))))</f>
        <v>11316524000</v>
      </c>
    </row>
    <row r="953" spans="1:2" x14ac:dyDescent="0.3">
      <c r="A953" s="7" t="str">
        <f t="shared" si="14"/>
        <v>5</v>
      </c>
      <c r="B953" s="9">
        <f>IF(D953=$B$1,,(IF(C953=MAX($C$3:C953),,MAX($C$3:C953))))</f>
        <v>11316524000</v>
      </c>
    </row>
    <row r="954" spans="1:2" x14ac:dyDescent="0.3">
      <c r="A954" s="7" t="str">
        <f t="shared" si="14"/>
        <v>5</v>
      </c>
      <c r="B954" s="9">
        <f>IF(D954=$B$1,,(IF(C954=MAX($C$3:C954),,MAX($C$3:C954))))</f>
        <v>11316524000</v>
      </c>
    </row>
    <row r="955" spans="1:2" x14ac:dyDescent="0.3">
      <c r="A955" s="7" t="str">
        <f t="shared" si="14"/>
        <v>5</v>
      </c>
      <c r="B955" s="9">
        <f>IF(D955=$B$1,,(IF(C955=MAX($C$3:C955),,MAX($C$3:C955))))</f>
        <v>11316524000</v>
      </c>
    </row>
    <row r="956" spans="1:2" x14ac:dyDescent="0.3">
      <c r="A956" s="7" t="str">
        <f t="shared" si="14"/>
        <v>5</v>
      </c>
      <c r="B956" s="9">
        <f>IF(D956=$B$1,,(IF(C956=MAX($C$3:C956),,MAX($C$3:C956))))</f>
        <v>11316524000</v>
      </c>
    </row>
    <row r="957" spans="1:2" x14ac:dyDescent="0.3">
      <c r="A957" s="7" t="str">
        <f t="shared" si="14"/>
        <v>5</v>
      </c>
      <c r="B957" s="9">
        <f>IF(D957=$B$1,,(IF(C957=MAX($C$3:C957),,MAX($C$3:C957))))</f>
        <v>11316524000</v>
      </c>
    </row>
    <row r="958" spans="1:2" x14ac:dyDescent="0.3">
      <c r="A958" s="7" t="str">
        <f t="shared" si="14"/>
        <v>5</v>
      </c>
      <c r="B958" s="9">
        <f>IF(D958=$B$1,,(IF(C958=MAX($C$3:C958),,MAX($C$3:C958))))</f>
        <v>11316524000</v>
      </c>
    </row>
    <row r="959" spans="1:2" x14ac:dyDescent="0.3">
      <c r="A959" s="7" t="str">
        <f t="shared" si="14"/>
        <v>5</v>
      </c>
      <c r="B959" s="9">
        <f>IF(D959=$B$1,,(IF(C959=MAX($C$3:C959),,MAX($C$3:C959))))</f>
        <v>11316524000</v>
      </c>
    </row>
    <row r="960" spans="1:2" x14ac:dyDescent="0.3">
      <c r="A960" s="7" t="str">
        <f t="shared" si="14"/>
        <v>5</v>
      </c>
      <c r="B960" s="9">
        <f>IF(D960=$B$1,,(IF(C960=MAX($C$3:C960),,MAX($C$3:C960))))</f>
        <v>11316524000</v>
      </c>
    </row>
    <row r="961" spans="1:2" x14ac:dyDescent="0.3">
      <c r="A961" s="7" t="str">
        <f t="shared" si="14"/>
        <v>5</v>
      </c>
      <c r="B961" s="9">
        <f>IF(D961=$B$1,,(IF(C961=MAX($C$3:C961),,MAX($C$3:C961))))</f>
        <v>11316524000</v>
      </c>
    </row>
    <row r="962" spans="1:2" x14ac:dyDescent="0.3">
      <c r="A962" s="7" t="str">
        <f t="shared" si="14"/>
        <v>5</v>
      </c>
      <c r="B962" s="9">
        <f>IF(D962=$B$1,,(IF(C962=MAX($C$3:C962),,MAX($C$3:C962))))</f>
        <v>11316524000</v>
      </c>
    </row>
    <row r="963" spans="1:2" x14ac:dyDescent="0.3">
      <c r="A963" s="7" t="str">
        <f t="shared" si="14"/>
        <v>5</v>
      </c>
      <c r="B963" s="9">
        <f>IF(D963=$B$1,,(IF(C963=MAX($C$3:C963),,MAX($C$3:C963))))</f>
        <v>11316524000</v>
      </c>
    </row>
    <row r="964" spans="1:2" x14ac:dyDescent="0.3">
      <c r="A964" s="7" t="str">
        <f t="shared" si="14"/>
        <v>5</v>
      </c>
      <c r="B964" s="9">
        <f>IF(D964=$B$1,,(IF(C964=MAX($C$3:C964),,MAX($C$3:C964))))</f>
        <v>11316524000</v>
      </c>
    </row>
    <row r="965" spans="1:2" x14ac:dyDescent="0.3">
      <c r="A965" s="7" t="str">
        <f t="shared" ref="A965:A1028" si="15">IF(B965=0,LEFT(RIGHT(C965,6),1),LEFT(RIGHT(B965,6),1))</f>
        <v>5</v>
      </c>
      <c r="B965" s="9">
        <f>IF(D965=$B$1,,(IF(C965=MAX($C$3:C965),,MAX($C$3:C965))))</f>
        <v>11316524000</v>
      </c>
    </row>
    <row r="966" spans="1:2" x14ac:dyDescent="0.3">
      <c r="A966" s="7" t="str">
        <f t="shared" si="15"/>
        <v>5</v>
      </c>
      <c r="B966" s="9">
        <f>IF(D966=$B$1,,(IF(C966=MAX($C$3:C966),,MAX($C$3:C966))))</f>
        <v>11316524000</v>
      </c>
    </row>
    <row r="967" spans="1:2" x14ac:dyDescent="0.3">
      <c r="A967" s="7" t="str">
        <f t="shared" si="15"/>
        <v>5</v>
      </c>
      <c r="B967" s="9">
        <f>IF(D967=$B$1,,(IF(C967=MAX($C$3:C967),,MAX($C$3:C967))))</f>
        <v>11316524000</v>
      </c>
    </row>
    <row r="968" spans="1:2" x14ac:dyDescent="0.3">
      <c r="A968" s="7" t="str">
        <f t="shared" si="15"/>
        <v>5</v>
      </c>
      <c r="B968" s="9">
        <f>IF(D968=$B$1,,(IF(C968=MAX($C$3:C968),,MAX($C$3:C968))))</f>
        <v>11316524000</v>
      </c>
    </row>
    <row r="969" spans="1:2" x14ac:dyDescent="0.3">
      <c r="A969" s="7" t="str">
        <f t="shared" si="15"/>
        <v>5</v>
      </c>
      <c r="B969" s="9">
        <f>IF(D969=$B$1,,(IF(C969=MAX($C$3:C969),,MAX($C$3:C969))))</f>
        <v>11316524000</v>
      </c>
    </row>
    <row r="970" spans="1:2" x14ac:dyDescent="0.3">
      <c r="A970" s="7" t="str">
        <f t="shared" si="15"/>
        <v>5</v>
      </c>
      <c r="B970" s="9">
        <f>IF(D970=$B$1,,(IF(C970=MAX($C$3:C970),,MAX($C$3:C970))))</f>
        <v>11316524000</v>
      </c>
    </row>
    <row r="971" spans="1:2" x14ac:dyDescent="0.3">
      <c r="A971" s="7" t="str">
        <f t="shared" si="15"/>
        <v>5</v>
      </c>
      <c r="B971" s="9">
        <f>IF(D971=$B$1,,(IF(C971=MAX($C$3:C971),,MAX($C$3:C971))))</f>
        <v>11316524000</v>
      </c>
    </row>
    <row r="972" spans="1:2" x14ac:dyDescent="0.3">
      <c r="A972" s="7" t="str">
        <f t="shared" si="15"/>
        <v>5</v>
      </c>
      <c r="B972" s="9">
        <f>IF(D972=$B$1,,(IF(C972=MAX($C$3:C972),,MAX($C$3:C972))))</f>
        <v>11316524000</v>
      </c>
    </row>
    <row r="973" spans="1:2" x14ac:dyDescent="0.3">
      <c r="A973" s="7" t="str">
        <f t="shared" si="15"/>
        <v>5</v>
      </c>
      <c r="B973" s="9">
        <f>IF(D973=$B$1,,(IF(C973=MAX($C$3:C973),,MAX($C$3:C973))))</f>
        <v>11316524000</v>
      </c>
    </row>
    <row r="974" spans="1:2" x14ac:dyDescent="0.3">
      <c r="A974" s="7" t="str">
        <f t="shared" si="15"/>
        <v>5</v>
      </c>
      <c r="B974" s="9">
        <f>IF(D974=$B$1,,(IF(C974=MAX($C$3:C974),,MAX($C$3:C974))))</f>
        <v>11316524000</v>
      </c>
    </row>
    <row r="975" spans="1:2" x14ac:dyDescent="0.3">
      <c r="A975" s="7" t="str">
        <f t="shared" si="15"/>
        <v>5</v>
      </c>
      <c r="B975" s="9">
        <f>IF(D975=$B$1,,(IF(C975=MAX($C$3:C975),,MAX($C$3:C975))))</f>
        <v>11316524000</v>
      </c>
    </row>
    <row r="976" spans="1:2" x14ac:dyDescent="0.3">
      <c r="A976" s="7" t="str">
        <f t="shared" si="15"/>
        <v>5</v>
      </c>
      <c r="B976" s="9">
        <f>IF(D976=$B$1,,(IF(C976=MAX($C$3:C976),,MAX($C$3:C976))))</f>
        <v>11316524000</v>
      </c>
    </row>
    <row r="977" spans="1:2" x14ac:dyDescent="0.3">
      <c r="A977" s="7" t="str">
        <f t="shared" si="15"/>
        <v>5</v>
      </c>
      <c r="B977" s="9">
        <f>IF(D977=$B$1,,(IF(C977=MAX($C$3:C977),,MAX($C$3:C977))))</f>
        <v>11316524000</v>
      </c>
    </row>
    <row r="978" spans="1:2" x14ac:dyDescent="0.3">
      <c r="A978" s="7" t="str">
        <f t="shared" si="15"/>
        <v>5</v>
      </c>
      <c r="B978" s="9">
        <f>IF(D978=$B$1,,(IF(C978=MAX($C$3:C978),,MAX($C$3:C978))))</f>
        <v>11316524000</v>
      </c>
    </row>
    <row r="979" spans="1:2" x14ac:dyDescent="0.3">
      <c r="A979" s="7" t="str">
        <f t="shared" si="15"/>
        <v>5</v>
      </c>
      <c r="B979" s="9">
        <f>IF(D979=$B$1,,(IF(C979=MAX($C$3:C979),,MAX($C$3:C979))))</f>
        <v>11316524000</v>
      </c>
    </row>
    <row r="980" spans="1:2" x14ac:dyDescent="0.3">
      <c r="A980" s="7" t="str">
        <f t="shared" si="15"/>
        <v>5</v>
      </c>
      <c r="B980" s="9">
        <f>IF(D980=$B$1,,(IF(C980=MAX($C$3:C980),,MAX($C$3:C980))))</f>
        <v>11316524000</v>
      </c>
    </row>
    <row r="981" spans="1:2" x14ac:dyDescent="0.3">
      <c r="A981" s="7" t="str">
        <f t="shared" si="15"/>
        <v>5</v>
      </c>
      <c r="B981" s="9">
        <f>IF(D981=$B$1,,(IF(C981=MAX($C$3:C981),,MAX($C$3:C981))))</f>
        <v>11316524000</v>
      </c>
    </row>
    <row r="982" spans="1:2" x14ac:dyDescent="0.3">
      <c r="A982" s="7" t="str">
        <f t="shared" si="15"/>
        <v>5</v>
      </c>
      <c r="B982" s="9">
        <f>IF(D982=$B$1,,(IF(C982=MAX($C$3:C982),,MAX($C$3:C982))))</f>
        <v>11316524000</v>
      </c>
    </row>
    <row r="983" spans="1:2" x14ac:dyDescent="0.3">
      <c r="A983" s="7" t="str">
        <f t="shared" si="15"/>
        <v>5</v>
      </c>
      <c r="B983" s="9">
        <f>IF(D983=$B$1,,(IF(C983=MAX($C$3:C983),,MAX($C$3:C983))))</f>
        <v>11316524000</v>
      </c>
    </row>
    <row r="984" spans="1:2" x14ac:dyDescent="0.3">
      <c r="A984" s="7" t="str">
        <f t="shared" si="15"/>
        <v>5</v>
      </c>
      <c r="B984" s="9">
        <f>IF(D984=$B$1,,(IF(C984=MAX($C$3:C984),,MAX($C$3:C984))))</f>
        <v>11316524000</v>
      </c>
    </row>
    <row r="985" spans="1:2" x14ac:dyDescent="0.3">
      <c r="A985" s="7" t="str">
        <f t="shared" si="15"/>
        <v>5</v>
      </c>
      <c r="B985" s="9">
        <f>IF(D985=$B$1,,(IF(C985=MAX($C$3:C985),,MAX($C$3:C985))))</f>
        <v>11316524000</v>
      </c>
    </row>
    <row r="986" spans="1:2" x14ac:dyDescent="0.3">
      <c r="A986" s="7" t="str">
        <f t="shared" si="15"/>
        <v>5</v>
      </c>
      <c r="B986" s="9">
        <f>IF(D986=$B$1,,(IF(C986=MAX($C$3:C986),,MAX($C$3:C986))))</f>
        <v>11316524000</v>
      </c>
    </row>
    <row r="987" spans="1:2" x14ac:dyDescent="0.3">
      <c r="A987" s="7" t="str">
        <f t="shared" si="15"/>
        <v>5</v>
      </c>
      <c r="B987" s="9">
        <f>IF(D987=$B$1,,(IF(C987=MAX($C$3:C987),,MAX($C$3:C987))))</f>
        <v>11316524000</v>
      </c>
    </row>
    <row r="988" spans="1:2" x14ac:dyDescent="0.3">
      <c r="A988" s="7" t="str">
        <f t="shared" si="15"/>
        <v>5</v>
      </c>
      <c r="B988" s="9">
        <f>IF(D988=$B$1,,(IF(C988=MAX($C$3:C988),,MAX($C$3:C988))))</f>
        <v>11316524000</v>
      </c>
    </row>
    <row r="989" spans="1:2" x14ac:dyDescent="0.3">
      <c r="A989" s="7" t="str">
        <f t="shared" si="15"/>
        <v>5</v>
      </c>
      <c r="B989" s="9">
        <f>IF(D989=$B$1,,(IF(C989=MAX($C$3:C989),,MAX($C$3:C989))))</f>
        <v>11316524000</v>
      </c>
    </row>
    <row r="990" spans="1:2" x14ac:dyDescent="0.3">
      <c r="A990" s="7" t="str">
        <f t="shared" si="15"/>
        <v>5</v>
      </c>
      <c r="B990" s="9">
        <f>IF(D990=$B$1,,(IF(C990=MAX($C$3:C990),,MAX($C$3:C990))))</f>
        <v>11316524000</v>
      </c>
    </row>
    <row r="991" spans="1:2" x14ac:dyDescent="0.3">
      <c r="A991" s="7" t="str">
        <f t="shared" si="15"/>
        <v>5</v>
      </c>
      <c r="B991" s="9">
        <f>IF(D991=$B$1,,(IF(C991=MAX($C$3:C991),,MAX($C$3:C991))))</f>
        <v>11316524000</v>
      </c>
    </row>
    <row r="992" spans="1:2" x14ac:dyDescent="0.3">
      <c r="A992" s="7" t="str">
        <f t="shared" si="15"/>
        <v>5</v>
      </c>
      <c r="B992" s="9">
        <f>IF(D992=$B$1,,(IF(C992=MAX($C$3:C992),,MAX($C$3:C992))))</f>
        <v>11316524000</v>
      </c>
    </row>
    <row r="993" spans="1:2" x14ac:dyDescent="0.3">
      <c r="A993" s="7" t="str">
        <f t="shared" si="15"/>
        <v>5</v>
      </c>
      <c r="B993" s="9">
        <f>IF(D993=$B$1,,(IF(C993=MAX($C$3:C993),,MAX($C$3:C993))))</f>
        <v>11316524000</v>
      </c>
    </row>
    <row r="994" spans="1:2" x14ac:dyDescent="0.3">
      <c r="A994" s="7" t="str">
        <f t="shared" si="15"/>
        <v>5</v>
      </c>
      <c r="B994" s="9">
        <f>IF(D994=$B$1,,(IF(C994=MAX($C$3:C994),,MAX($C$3:C994))))</f>
        <v>11316524000</v>
      </c>
    </row>
    <row r="995" spans="1:2" x14ac:dyDescent="0.3">
      <c r="A995" s="7" t="str">
        <f t="shared" si="15"/>
        <v>5</v>
      </c>
      <c r="B995" s="9">
        <f>IF(D995=$B$1,,(IF(C995=MAX($C$3:C995),,MAX($C$3:C995))))</f>
        <v>11316524000</v>
      </c>
    </row>
    <row r="996" spans="1:2" x14ac:dyDescent="0.3">
      <c r="A996" s="7" t="str">
        <f t="shared" si="15"/>
        <v>5</v>
      </c>
      <c r="B996" s="9">
        <f>IF(D996=$B$1,,(IF(C996=MAX($C$3:C996),,MAX($C$3:C996))))</f>
        <v>11316524000</v>
      </c>
    </row>
    <row r="997" spans="1:2" x14ac:dyDescent="0.3">
      <c r="A997" s="7" t="str">
        <f t="shared" si="15"/>
        <v>5</v>
      </c>
      <c r="B997" s="9">
        <f>IF(D997=$B$1,,(IF(C997=MAX($C$3:C997),,MAX($C$3:C997))))</f>
        <v>11316524000</v>
      </c>
    </row>
    <row r="998" spans="1:2" x14ac:dyDescent="0.3">
      <c r="A998" s="7" t="str">
        <f t="shared" si="15"/>
        <v>5</v>
      </c>
      <c r="B998" s="9">
        <f>IF(D998=$B$1,,(IF(C998=MAX($C$3:C998),,MAX($C$3:C998))))</f>
        <v>11316524000</v>
      </c>
    </row>
    <row r="999" spans="1:2" x14ac:dyDescent="0.3">
      <c r="A999" s="7" t="str">
        <f t="shared" si="15"/>
        <v>5</v>
      </c>
      <c r="B999" s="9">
        <f>IF(D999=$B$1,,(IF(C999=MAX($C$3:C999),,MAX($C$3:C999))))</f>
        <v>11316524000</v>
      </c>
    </row>
    <row r="1000" spans="1:2" x14ac:dyDescent="0.3">
      <c r="A1000" s="7" t="str">
        <f t="shared" si="15"/>
        <v>5</v>
      </c>
      <c r="B1000" s="9">
        <f>IF(D1000=$B$1,,(IF(C1000=MAX($C$3:C1000),,MAX($C$3:C1000))))</f>
        <v>11316524000</v>
      </c>
    </row>
    <row r="1001" spans="1:2" x14ac:dyDescent="0.3">
      <c r="A1001" s="7" t="str">
        <f t="shared" si="15"/>
        <v>5</v>
      </c>
      <c r="B1001" s="9">
        <f>IF(D1001=$B$1,,(IF(C1001=MAX($C$3:C1001),,MAX($C$3:C1001))))</f>
        <v>11316524000</v>
      </c>
    </row>
    <row r="1002" spans="1:2" x14ac:dyDescent="0.3">
      <c r="A1002" s="7" t="str">
        <f t="shared" si="15"/>
        <v>5</v>
      </c>
      <c r="B1002" s="9">
        <f>IF(D1002=$B$1,,(IF(C1002=MAX($C$3:C1002),,MAX($C$3:C1002))))</f>
        <v>11316524000</v>
      </c>
    </row>
    <row r="1003" spans="1:2" x14ac:dyDescent="0.3">
      <c r="A1003" s="7" t="str">
        <f t="shared" si="15"/>
        <v>5</v>
      </c>
      <c r="B1003" s="9">
        <f>IF(D1003=$B$1,,(IF(C1003=MAX($C$3:C1003),,MAX($C$3:C1003))))</f>
        <v>11316524000</v>
      </c>
    </row>
    <row r="1004" spans="1:2" x14ac:dyDescent="0.3">
      <c r="A1004" s="7" t="str">
        <f t="shared" si="15"/>
        <v>5</v>
      </c>
      <c r="B1004" s="9">
        <f>IF(D1004=$B$1,,(IF(C1004=MAX($C$3:C1004),,MAX($C$3:C1004))))</f>
        <v>11316524000</v>
      </c>
    </row>
    <row r="1005" spans="1:2" x14ac:dyDescent="0.3">
      <c r="A1005" s="7" t="str">
        <f t="shared" si="15"/>
        <v>5</v>
      </c>
      <c r="B1005" s="9">
        <f>IF(D1005=$B$1,,(IF(C1005=MAX($C$3:C1005),,MAX($C$3:C1005))))</f>
        <v>11316524000</v>
      </c>
    </row>
    <row r="1006" spans="1:2" x14ac:dyDescent="0.3">
      <c r="A1006" s="7" t="str">
        <f t="shared" si="15"/>
        <v>5</v>
      </c>
      <c r="B1006" s="9">
        <f>IF(D1006=$B$1,,(IF(C1006=MAX($C$3:C1006),,MAX($C$3:C1006))))</f>
        <v>11316524000</v>
      </c>
    </row>
    <row r="1007" spans="1:2" x14ac:dyDescent="0.3">
      <c r="A1007" s="7" t="str">
        <f t="shared" si="15"/>
        <v>5</v>
      </c>
      <c r="B1007" s="9">
        <f>IF(D1007=$B$1,,(IF(C1007=MAX($C$3:C1007),,MAX($C$3:C1007))))</f>
        <v>11316524000</v>
      </c>
    </row>
    <row r="1008" spans="1:2" x14ac:dyDescent="0.3">
      <c r="A1008" s="7" t="str">
        <f t="shared" si="15"/>
        <v>5</v>
      </c>
      <c r="B1008" s="9">
        <f>IF(D1008=$B$1,,(IF(C1008=MAX($C$3:C1008),,MAX($C$3:C1008))))</f>
        <v>11316524000</v>
      </c>
    </row>
    <row r="1009" spans="1:2" x14ac:dyDescent="0.3">
      <c r="A1009" s="7" t="str">
        <f t="shared" si="15"/>
        <v>5</v>
      </c>
      <c r="B1009" s="9">
        <f>IF(D1009=$B$1,,(IF(C1009=MAX($C$3:C1009),,MAX($C$3:C1009))))</f>
        <v>11316524000</v>
      </c>
    </row>
    <row r="1010" spans="1:2" x14ac:dyDescent="0.3">
      <c r="A1010" s="7" t="str">
        <f t="shared" si="15"/>
        <v>5</v>
      </c>
      <c r="B1010" s="9">
        <f>IF(D1010=$B$1,,(IF(C1010=MAX($C$3:C1010),,MAX($C$3:C1010))))</f>
        <v>11316524000</v>
      </c>
    </row>
    <row r="1011" spans="1:2" x14ac:dyDescent="0.3">
      <c r="A1011" s="7" t="str">
        <f t="shared" si="15"/>
        <v>5</v>
      </c>
      <c r="B1011" s="9">
        <f>IF(D1011=$B$1,,(IF(C1011=MAX($C$3:C1011),,MAX($C$3:C1011))))</f>
        <v>11316524000</v>
      </c>
    </row>
    <row r="1012" spans="1:2" x14ac:dyDescent="0.3">
      <c r="A1012" s="7" t="str">
        <f t="shared" si="15"/>
        <v>5</v>
      </c>
      <c r="B1012" s="9">
        <f>IF(D1012=$B$1,,(IF(C1012=MAX($C$3:C1012),,MAX($C$3:C1012))))</f>
        <v>11316524000</v>
      </c>
    </row>
    <row r="1013" spans="1:2" x14ac:dyDescent="0.3">
      <c r="A1013" s="7" t="str">
        <f t="shared" si="15"/>
        <v>5</v>
      </c>
      <c r="B1013" s="9">
        <f>IF(D1013=$B$1,,(IF(C1013=MAX($C$3:C1013),,MAX($C$3:C1013))))</f>
        <v>11316524000</v>
      </c>
    </row>
    <row r="1014" spans="1:2" x14ac:dyDescent="0.3">
      <c r="A1014" s="7" t="str">
        <f t="shared" si="15"/>
        <v>5</v>
      </c>
      <c r="B1014" s="9">
        <f>IF(D1014=$B$1,,(IF(C1014=MAX($C$3:C1014),,MAX($C$3:C1014))))</f>
        <v>11316524000</v>
      </c>
    </row>
    <row r="1015" spans="1:2" x14ac:dyDescent="0.3">
      <c r="A1015" s="7" t="str">
        <f t="shared" si="15"/>
        <v>5</v>
      </c>
      <c r="B1015" s="9">
        <f>IF(D1015=$B$1,,(IF(C1015=MAX($C$3:C1015),,MAX($C$3:C1015))))</f>
        <v>11316524000</v>
      </c>
    </row>
    <row r="1016" spans="1:2" x14ac:dyDescent="0.3">
      <c r="A1016" s="7" t="str">
        <f t="shared" si="15"/>
        <v>5</v>
      </c>
      <c r="B1016" s="9">
        <f>IF(D1016=$B$1,,(IF(C1016=MAX($C$3:C1016),,MAX($C$3:C1016))))</f>
        <v>11316524000</v>
      </c>
    </row>
    <row r="1017" spans="1:2" x14ac:dyDescent="0.3">
      <c r="A1017" s="7" t="str">
        <f t="shared" si="15"/>
        <v>5</v>
      </c>
      <c r="B1017" s="9">
        <f>IF(D1017=$B$1,,(IF(C1017=MAX($C$3:C1017),,MAX($C$3:C1017))))</f>
        <v>11316524000</v>
      </c>
    </row>
    <row r="1018" spans="1:2" x14ac:dyDescent="0.3">
      <c r="A1018" s="7" t="str">
        <f t="shared" si="15"/>
        <v>5</v>
      </c>
      <c r="B1018" s="9">
        <f>IF(D1018=$B$1,,(IF(C1018=MAX($C$3:C1018),,MAX($C$3:C1018))))</f>
        <v>11316524000</v>
      </c>
    </row>
    <row r="1019" spans="1:2" x14ac:dyDescent="0.3">
      <c r="A1019" s="7" t="str">
        <f t="shared" si="15"/>
        <v>5</v>
      </c>
      <c r="B1019" s="9">
        <f>IF(D1019=$B$1,,(IF(C1019=MAX($C$3:C1019),,MAX($C$3:C1019))))</f>
        <v>11316524000</v>
      </c>
    </row>
    <row r="1020" spans="1:2" x14ac:dyDescent="0.3">
      <c r="A1020" s="7" t="str">
        <f t="shared" si="15"/>
        <v>5</v>
      </c>
      <c r="B1020" s="9">
        <f>IF(D1020=$B$1,,(IF(C1020=MAX($C$3:C1020),,MAX($C$3:C1020))))</f>
        <v>11316524000</v>
      </c>
    </row>
    <row r="1021" spans="1:2" x14ac:dyDescent="0.3">
      <c r="A1021" s="7" t="str">
        <f t="shared" si="15"/>
        <v>5</v>
      </c>
      <c r="B1021" s="9">
        <f>IF(D1021=$B$1,,(IF(C1021=MAX($C$3:C1021),,MAX($C$3:C1021))))</f>
        <v>11316524000</v>
      </c>
    </row>
    <row r="1022" spans="1:2" x14ac:dyDescent="0.3">
      <c r="A1022" s="7" t="str">
        <f t="shared" si="15"/>
        <v>5</v>
      </c>
      <c r="B1022" s="9">
        <f>IF(D1022=$B$1,,(IF(C1022=MAX($C$3:C1022),,MAX($C$3:C1022))))</f>
        <v>11316524000</v>
      </c>
    </row>
    <row r="1023" spans="1:2" x14ac:dyDescent="0.3">
      <c r="A1023" s="7" t="str">
        <f t="shared" si="15"/>
        <v>5</v>
      </c>
      <c r="B1023" s="9">
        <f>IF(D1023=$B$1,,(IF(C1023=MAX($C$3:C1023),,MAX($C$3:C1023))))</f>
        <v>11316524000</v>
      </c>
    </row>
    <row r="1024" spans="1:2" x14ac:dyDescent="0.3">
      <c r="A1024" s="7" t="str">
        <f t="shared" si="15"/>
        <v>5</v>
      </c>
      <c r="B1024" s="9">
        <f>IF(D1024=$B$1,,(IF(C1024=MAX($C$3:C1024),,MAX($C$3:C1024))))</f>
        <v>11316524000</v>
      </c>
    </row>
    <row r="1025" spans="1:2" x14ac:dyDescent="0.3">
      <c r="A1025" s="7" t="str">
        <f t="shared" si="15"/>
        <v>5</v>
      </c>
      <c r="B1025" s="9">
        <f>IF(D1025=$B$1,,(IF(C1025=MAX($C$3:C1025),,MAX($C$3:C1025))))</f>
        <v>11316524000</v>
      </c>
    </row>
    <row r="1026" spans="1:2" x14ac:dyDescent="0.3">
      <c r="A1026" s="7" t="str">
        <f t="shared" si="15"/>
        <v>5</v>
      </c>
      <c r="B1026" s="9">
        <f>IF(D1026=$B$1,,(IF(C1026=MAX($C$3:C1026),,MAX($C$3:C1026))))</f>
        <v>11316524000</v>
      </c>
    </row>
    <row r="1027" spans="1:2" x14ac:dyDescent="0.3">
      <c r="A1027" s="7" t="str">
        <f t="shared" si="15"/>
        <v>5</v>
      </c>
      <c r="B1027" s="9">
        <f>IF(D1027=$B$1,,(IF(C1027=MAX($C$3:C1027),,MAX($C$3:C1027))))</f>
        <v>11316524000</v>
      </c>
    </row>
    <row r="1028" spans="1:2" x14ac:dyDescent="0.3">
      <c r="A1028" s="7" t="str">
        <f t="shared" si="15"/>
        <v>5</v>
      </c>
      <c r="B1028" s="9">
        <f>IF(D1028=$B$1,,(IF(C1028=MAX($C$3:C1028),,MAX($C$3:C1028))))</f>
        <v>11316524000</v>
      </c>
    </row>
    <row r="1029" spans="1:2" x14ac:dyDescent="0.3">
      <c r="A1029" s="7" t="str">
        <f t="shared" ref="A1029:A1092" si="16">IF(B1029=0,LEFT(RIGHT(C1029,6),1),LEFT(RIGHT(B1029,6),1))</f>
        <v>5</v>
      </c>
      <c r="B1029" s="9">
        <f>IF(D1029=$B$1,,(IF(C1029=MAX($C$3:C1029),,MAX($C$3:C1029))))</f>
        <v>11316524000</v>
      </c>
    </row>
    <row r="1030" spans="1:2" x14ac:dyDescent="0.3">
      <c r="A1030" s="7" t="str">
        <f t="shared" si="16"/>
        <v>5</v>
      </c>
      <c r="B1030" s="9">
        <f>IF(D1030=$B$1,,(IF(C1030=MAX($C$3:C1030),,MAX($C$3:C1030))))</f>
        <v>11316524000</v>
      </c>
    </row>
    <row r="1031" spans="1:2" x14ac:dyDescent="0.3">
      <c r="A1031" s="7" t="str">
        <f t="shared" si="16"/>
        <v>5</v>
      </c>
      <c r="B1031" s="9">
        <f>IF(D1031=$B$1,,(IF(C1031=MAX($C$3:C1031),,MAX($C$3:C1031))))</f>
        <v>11316524000</v>
      </c>
    </row>
    <row r="1032" spans="1:2" x14ac:dyDescent="0.3">
      <c r="A1032" s="7" t="str">
        <f t="shared" si="16"/>
        <v>5</v>
      </c>
      <c r="B1032" s="9">
        <f>IF(D1032=$B$1,,(IF(C1032=MAX($C$3:C1032),,MAX($C$3:C1032))))</f>
        <v>11316524000</v>
      </c>
    </row>
    <row r="1033" spans="1:2" x14ac:dyDescent="0.3">
      <c r="A1033" s="7" t="str">
        <f t="shared" si="16"/>
        <v>5</v>
      </c>
      <c r="B1033" s="9">
        <f>IF(D1033=$B$1,,(IF(C1033=MAX($C$3:C1033),,MAX($C$3:C1033))))</f>
        <v>11316524000</v>
      </c>
    </row>
    <row r="1034" spans="1:2" x14ac:dyDescent="0.3">
      <c r="A1034" s="7" t="str">
        <f t="shared" si="16"/>
        <v>5</v>
      </c>
      <c r="B1034" s="9">
        <f>IF(D1034=$B$1,,(IF(C1034=MAX($C$3:C1034),,MAX($C$3:C1034))))</f>
        <v>11316524000</v>
      </c>
    </row>
    <row r="1035" spans="1:2" x14ac:dyDescent="0.3">
      <c r="A1035" s="7" t="str">
        <f t="shared" si="16"/>
        <v>5</v>
      </c>
      <c r="B1035" s="9">
        <f>IF(D1035=$B$1,,(IF(C1035=MAX($C$3:C1035),,MAX($C$3:C1035))))</f>
        <v>11316524000</v>
      </c>
    </row>
    <row r="1036" spans="1:2" x14ac:dyDescent="0.3">
      <c r="A1036" s="7" t="str">
        <f t="shared" si="16"/>
        <v>5</v>
      </c>
      <c r="B1036" s="9">
        <f>IF(D1036=$B$1,,(IF(C1036=MAX($C$3:C1036),,MAX($C$3:C1036))))</f>
        <v>11316524000</v>
      </c>
    </row>
    <row r="1037" spans="1:2" x14ac:dyDescent="0.3">
      <c r="A1037" s="7" t="str">
        <f t="shared" si="16"/>
        <v>5</v>
      </c>
      <c r="B1037" s="9">
        <f>IF(D1037=$B$1,,(IF(C1037=MAX($C$3:C1037),,MAX($C$3:C1037))))</f>
        <v>11316524000</v>
      </c>
    </row>
    <row r="1038" spans="1:2" x14ac:dyDescent="0.3">
      <c r="A1038" s="7" t="str">
        <f t="shared" si="16"/>
        <v>5</v>
      </c>
      <c r="B1038" s="9">
        <f>IF(D1038=$B$1,,(IF(C1038=MAX($C$3:C1038),,MAX($C$3:C1038))))</f>
        <v>11316524000</v>
      </c>
    </row>
    <row r="1039" spans="1:2" x14ac:dyDescent="0.3">
      <c r="A1039" s="7" t="str">
        <f t="shared" si="16"/>
        <v>5</v>
      </c>
      <c r="B1039" s="9">
        <f>IF(D1039=$B$1,,(IF(C1039=MAX($C$3:C1039),,MAX($C$3:C1039))))</f>
        <v>11316524000</v>
      </c>
    </row>
    <row r="1040" spans="1:2" x14ac:dyDescent="0.3">
      <c r="A1040" s="7" t="str">
        <f t="shared" si="16"/>
        <v>5</v>
      </c>
      <c r="B1040" s="9">
        <f>IF(D1040=$B$1,,(IF(C1040=MAX($C$3:C1040),,MAX($C$3:C1040))))</f>
        <v>11316524000</v>
      </c>
    </row>
    <row r="1041" spans="1:2" x14ac:dyDescent="0.3">
      <c r="A1041" s="7" t="str">
        <f t="shared" si="16"/>
        <v>5</v>
      </c>
      <c r="B1041" s="9">
        <f>IF(D1041=$B$1,,(IF(C1041=MAX($C$3:C1041),,MAX($C$3:C1041))))</f>
        <v>11316524000</v>
      </c>
    </row>
    <row r="1042" spans="1:2" x14ac:dyDescent="0.3">
      <c r="A1042" s="7" t="str">
        <f t="shared" si="16"/>
        <v>5</v>
      </c>
      <c r="B1042" s="9">
        <f>IF(D1042=$B$1,,(IF(C1042=MAX($C$3:C1042),,MAX($C$3:C1042))))</f>
        <v>11316524000</v>
      </c>
    </row>
    <row r="1043" spans="1:2" x14ac:dyDescent="0.3">
      <c r="A1043" s="7" t="str">
        <f t="shared" si="16"/>
        <v>5</v>
      </c>
      <c r="B1043" s="9">
        <f>IF(D1043=$B$1,,(IF(C1043=MAX($C$3:C1043),,MAX($C$3:C1043))))</f>
        <v>11316524000</v>
      </c>
    </row>
    <row r="1044" spans="1:2" x14ac:dyDescent="0.3">
      <c r="A1044" s="7" t="str">
        <f t="shared" si="16"/>
        <v>5</v>
      </c>
      <c r="B1044" s="9">
        <f>IF(D1044=$B$1,,(IF(C1044=MAX($C$3:C1044),,MAX($C$3:C1044))))</f>
        <v>11316524000</v>
      </c>
    </row>
    <row r="1045" spans="1:2" x14ac:dyDescent="0.3">
      <c r="A1045" s="7" t="str">
        <f t="shared" si="16"/>
        <v>5</v>
      </c>
      <c r="B1045" s="9">
        <f>IF(D1045=$B$1,,(IF(C1045=MAX($C$3:C1045),,MAX($C$3:C1045))))</f>
        <v>11316524000</v>
      </c>
    </row>
    <row r="1046" spans="1:2" x14ac:dyDescent="0.3">
      <c r="A1046" s="7" t="str">
        <f t="shared" si="16"/>
        <v>5</v>
      </c>
      <c r="B1046" s="9">
        <f>IF(D1046=$B$1,,(IF(C1046=MAX($C$3:C1046),,MAX($C$3:C1046))))</f>
        <v>11316524000</v>
      </c>
    </row>
    <row r="1047" spans="1:2" x14ac:dyDescent="0.3">
      <c r="A1047" s="7" t="str">
        <f t="shared" si="16"/>
        <v>5</v>
      </c>
      <c r="B1047" s="9">
        <f>IF(D1047=$B$1,,(IF(C1047=MAX($C$3:C1047),,MAX($C$3:C1047))))</f>
        <v>11316524000</v>
      </c>
    </row>
    <row r="1048" spans="1:2" x14ac:dyDescent="0.3">
      <c r="A1048" s="7" t="str">
        <f t="shared" si="16"/>
        <v>5</v>
      </c>
      <c r="B1048" s="9">
        <f>IF(D1048=$B$1,,(IF(C1048=MAX($C$3:C1048),,MAX($C$3:C1048))))</f>
        <v>11316524000</v>
      </c>
    </row>
    <row r="1049" spans="1:2" x14ac:dyDescent="0.3">
      <c r="A1049" s="7" t="str">
        <f t="shared" si="16"/>
        <v>5</v>
      </c>
      <c r="B1049" s="9">
        <f>IF(D1049=$B$1,,(IF(C1049=MAX($C$3:C1049),,MAX($C$3:C1049))))</f>
        <v>11316524000</v>
      </c>
    </row>
    <row r="1050" spans="1:2" x14ac:dyDescent="0.3">
      <c r="A1050" s="7" t="str">
        <f t="shared" si="16"/>
        <v>5</v>
      </c>
      <c r="B1050" s="9">
        <f>IF(D1050=$B$1,,(IF(C1050=MAX($C$3:C1050),,MAX($C$3:C1050))))</f>
        <v>11316524000</v>
      </c>
    </row>
    <row r="1051" spans="1:2" x14ac:dyDescent="0.3">
      <c r="A1051" s="7" t="str">
        <f t="shared" si="16"/>
        <v>5</v>
      </c>
      <c r="B1051" s="9">
        <f>IF(D1051=$B$1,,(IF(C1051=MAX($C$3:C1051),,MAX($C$3:C1051))))</f>
        <v>11316524000</v>
      </c>
    </row>
    <row r="1052" spans="1:2" x14ac:dyDescent="0.3">
      <c r="A1052" s="7" t="str">
        <f t="shared" si="16"/>
        <v>5</v>
      </c>
      <c r="B1052" s="9">
        <f>IF(D1052=$B$1,,(IF(C1052=MAX($C$3:C1052),,MAX($C$3:C1052))))</f>
        <v>11316524000</v>
      </c>
    </row>
    <row r="1053" spans="1:2" x14ac:dyDescent="0.3">
      <c r="A1053" s="7" t="str">
        <f t="shared" si="16"/>
        <v>5</v>
      </c>
      <c r="B1053" s="9">
        <f>IF(D1053=$B$1,,(IF(C1053=MAX($C$3:C1053),,MAX($C$3:C1053))))</f>
        <v>11316524000</v>
      </c>
    </row>
    <row r="1054" spans="1:2" x14ac:dyDescent="0.3">
      <c r="A1054" s="7" t="str">
        <f t="shared" si="16"/>
        <v>5</v>
      </c>
      <c r="B1054" s="9">
        <f>IF(D1054=$B$1,,(IF(C1054=MAX($C$3:C1054),,MAX($C$3:C1054))))</f>
        <v>11316524000</v>
      </c>
    </row>
    <row r="1055" spans="1:2" x14ac:dyDescent="0.3">
      <c r="A1055" s="7" t="str">
        <f t="shared" si="16"/>
        <v>5</v>
      </c>
      <c r="B1055" s="9">
        <f>IF(D1055=$B$1,,(IF(C1055=MAX($C$3:C1055),,MAX($C$3:C1055))))</f>
        <v>11316524000</v>
      </c>
    </row>
    <row r="1056" spans="1:2" x14ac:dyDescent="0.3">
      <c r="A1056" s="7" t="str">
        <f t="shared" si="16"/>
        <v>5</v>
      </c>
      <c r="B1056" s="9">
        <f>IF(D1056=$B$1,,(IF(C1056=MAX($C$3:C1056),,MAX($C$3:C1056))))</f>
        <v>11316524000</v>
      </c>
    </row>
    <row r="1057" spans="1:2" x14ac:dyDescent="0.3">
      <c r="A1057" s="7" t="str">
        <f t="shared" si="16"/>
        <v>5</v>
      </c>
      <c r="B1057" s="9">
        <f>IF(D1057=$B$1,,(IF(C1057=MAX($C$3:C1057),,MAX($C$3:C1057))))</f>
        <v>11316524000</v>
      </c>
    </row>
    <row r="1058" spans="1:2" x14ac:dyDescent="0.3">
      <c r="A1058" s="7" t="str">
        <f t="shared" si="16"/>
        <v>5</v>
      </c>
      <c r="B1058" s="9">
        <f>IF(D1058=$B$1,,(IF(C1058=MAX($C$3:C1058),,MAX($C$3:C1058))))</f>
        <v>11316524000</v>
      </c>
    </row>
    <row r="1059" spans="1:2" x14ac:dyDescent="0.3">
      <c r="A1059" s="7" t="str">
        <f t="shared" si="16"/>
        <v>5</v>
      </c>
      <c r="B1059" s="9">
        <f>IF(D1059=$B$1,,(IF(C1059=MAX($C$3:C1059),,MAX($C$3:C1059))))</f>
        <v>11316524000</v>
      </c>
    </row>
    <row r="1060" spans="1:2" x14ac:dyDescent="0.3">
      <c r="A1060" s="7" t="str">
        <f t="shared" si="16"/>
        <v>5</v>
      </c>
      <c r="B1060" s="9">
        <f>IF(D1060=$B$1,,(IF(C1060=MAX($C$3:C1060),,MAX($C$3:C1060))))</f>
        <v>11316524000</v>
      </c>
    </row>
    <row r="1061" spans="1:2" x14ac:dyDescent="0.3">
      <c r="A1061" s="7" t="str">
        <f t="shared" si="16"/>
        <v>5</v>
      </c>
      <c r="B1061" s="9">
        <f>IF(D1061=$B$1,,(IF(C1061=MAX($C$3:C1061),,MAX($C$3:C1061))))</f>
        <v>11316524000</v>
      </c>
    </row>
    <row r="1062" spans="1:2" x14ac:dyDescent="0.3">
      <c r="A1062" s="7" t="str">
        <f t="shared" si="16"/>
        <v>5</v>
      </c>
      <c r="B1062" s="9">
        <f>IF(D1062=$B$1,,(IF(C1062=MAX($C$3:C1062),,MAX($C$3:C1062))))</f>
        <v>11316524000</v>
      </c>
    </row>
    <row r="1063" spans="1:2" x14ac:dyDescent="0.3">
      <c r="A1063" s="7" t="str">
        <f t="shared" si="16"/>
        <v>5</v>
      </c>
      <c r="B1063" s="9">
        <f>IF(D1063=$B$1,,(IF(C1063=MAX($C$3:C1063),,MAX($C$3:C1063))))</f>
        <v>11316524000</v>
      </c>
    </row>
    <row r="1064" spans="1:2" x14ac:dyDescent="0.3">
      <c r="A1064" s="7" t="str">
        <f t="shared" si="16"/>
        <v>5</v>
      </c>
      <c r="B1064" s="9">
        <f>IF(D1064=$B$1,,(IF(C1064=MAX($C$3:C1064),,MAX($C$3:C1064))))</f>
        <v>11316524000</v>
      </c>
    </row>
    <row r="1065" spans="1:2" x14ac:dyDescent="0.3">
      <c r="A1065" s="7" t="str">
        <f t="shared" si="16"/>
        <v>5</v>
      </c>
      <c r="B1065" s="9">
        <f>IF(D1065=$B$1,,(IF(C1065=MAX($C$3:C1065),,MAX($C$3:C1065))))</f>
        <v>11316524000</v>
      </c>
    </row>
    <row r="1066" spans="1:2" x14ac:dyDescent="0.3">
      <c r="A1066" s="7" t="str">
        <f t="shared" si="16"/>
        <v>5</v>
      </c>
      <c r="B1066" s="9">
        <f>IF(D1066=$B$1,,(IF(C1066=MAX($C$3:C1066),,MAX($C$3:C1066))))</f>
        <v>11316524000</v>
      </c>
    </row>
    <row r="1067" spans="1:2" x14ac:dyDescent="0.3">
      <c r="A1067" s="7" t="str">
        <f t="shared" si="16"/>
        <v>5</v>
      </c>
      <c r="B1067" s="9">
        <f>IF(D1067=$B$1,,(IF(C1067=MAX($C$3:C1067),,MAX($C$3:C1067))))</f>
        <v>11316524000</v>
      </c>
    </row>
    <row r="1068" spans="1:2" x14ac:dyDescent="0.3">
      <c r="A1068" s="7" t="str">
        <f t="shared" si="16"/>
        <v>5</v>
      </c>
      <c r="B1068" s="9">
        <f>IF(D1068=$B$1,,(IF(C1068=MAX($C$3:C1068),,MAX($C$3:C1068))))</f>
        <v>11316524000</v>
      </c>
    </row>
    <row r="1069" spans="1:2" x14ac:dyDescent="0.3">
      <c r="A1069" s="7" t="str">
        <f t="shared" si="16"/>
        <v>5</v>
      </c>
      <c r="B1069" s="9">
        <f>IF(D1069=$B$1,,(IF(C1069=MAX($C$3:C1069),,MAX($C$3:C1069))))</f>
        <v>11316524000</v>
      </c>
    </row>
    <row r="1070" spans="1:2" x14ac:dyDescent="0.3">
      <c r="A1070" s="7" t="str">
        <f t="shared" si="16"/>
        <v>5</v>
      </c>
      <c r="B1070" s="9">
        <f>IF(D1070=$B$1,,(IF(C1070=MAX($C$3:C1070),,MAX($C$3:C1070))))</f>
        <v>11316524000</v>
      </c>
    </row>
    <row r="1071" spans="1:2" x14ac:dyDescent="0.3">
      <c r="A1071" s="7" t="str">
        <f t="shared" si="16"/>
        <v>5</v>
      </c>
      <c r="B1071" s="9">
        <f>IF(D1071=$B$1,,(IF(C1071=MAX($C$3:C1071),,MAX($C$3:C1071))))</f>
        <v>11316524000</v>
      </c>
    </row>
    <row r="1072" spans="1:2" x14ac:dyDescent="0.3">
      <c r="A1072" s="7" t="str">
        <f t="shared" si="16"/>
        <v>5</v>
      </c>
      <c r="B1072" s="9">
        <f>IF(D1072=$B$1,,(IF(C1072=MAX($C$3:C1072),,MAX($C$3:C1072))))</f>
        <v>11316524000</v>
      </c>
    </row>
    <row r="1073" spans="1:2" x14ac:dyDescent="0.3">
      <c r="A1073" s="7" t="str">
        <f t="shared" si="16"/>
        <v>5</v>
      </c>
      <c r="B1073" s="9">
        <f>IF(D1073=$B$1,,(IF(C1073=MAX($C$3:C1073),,MAX($C$3:C1073))))</f>
        <v>11316524000</v>
      </c>
    </row>
    <row r="1074" spans="1:2" x14ac:dyDescent="0.3">
      <c r="A1074" s="7" t="str">
        <f t="shared" si="16"/>
        <v>5</v>
      </c>
      <c r="B1074" s="9">
        <f>IF(D1074=$B$1,,(IF(C1074=MAX($C$3:C1074),,MAX($C$3:C1074))))</f>
        <v>11316524000</v>
      </c>
    </row>
    <row r="1075" spans="1:2" x14ac:dyDescent="0.3">
      <c r="A1075" s="7" t="str">
        <f t="shared" si="16"/>
        <v>5</v>
      </c>
      <c r="B1075" s="9">
        <f>IF(D1075=$B$1,,(IF(C1075=MAX($C$3:C1075),,MAX($C$3:C1075))))</f>
        <v>11316524000</v>
      </c>
    </row>
    <row r="1076" spans="1:2" x14ac:dyDescent="0.3">
      <c r="A1076" s="7" t="str">
        <f t="shared" si="16"/>
        <v>5</v>
      </c>
      <c r="B1076" s="9">
        <f>IF(D1076=$B$1,,(IF(C1076=MAX($C$3:C1076),,MAX($C$3:C1076))))</f>
        <v>11316524000</v>
      </c>
    </row>
    <row r="1077" spans="1:2" x14ac:dyDescent="0.3">
      <c r="A1077" s="7" t="str">
        <f t="shared" si="16"/>
        <v>5</v>
      </c>
      <c r="B1077" s="9">
        <f>IF(D1077=$B$1,,(IF(C1077=MAX($C$3:C1077),,MAX($C$3:C1077))))</f>
        <v>11316524000</v>
      </c>
    </row>
    <row r="1078" spans="1:2" x14ac:dyDescent="0.3">
      <c r="A1078" s="7" t="str">
        <f t="shared" si="16"/>
        <v>5</v>
      </c>
      <c r="B1078" s="9">
        <f>IF(D1078=$B$1,,(IF(C1078=MAX($C$3:C1078),,MAX($C$3:C1078))))</f>
        <v>11316524000</v>
      </c>
    </row>
    <row r="1079" spans="1:2" x14ac:dyDescent="0.3">
      <c r="A1079" s="7" t="str">
        <f t="shared" si="16"/>
        <v>5</v>
      </c>
      <c r="B1079" s="9">
        <f>IF(D1079=$B$1,,(IF(C1079=MAX($C$3:C1079),,MAX($C$3:C1079))))</f>
        <v>11316524000</v>
      </c>
    </row>
    <row r="1080" spans="1:2" x14ac:dyDescent="0.3">
      <c r="A1080" s="7" t="str">
        <f t="shared" si="16"/>
        <v>5</v>
      </c>
      <c r="B1080" s="9">
        <f>IF(D1080=$B$1,,(IF(C1080=MAX($C$3:C1080),,MAX($C$3:C1080))))</f>
        <v>11316524000</v>
      </c>
    </row>
    <row r="1081" spans="1:2" x14ac:dyDescent="0.3">
      <c r="A1081" s="7" t="str">
        <f t="shared" si="16"/>
        <v>5</v>
      </c>
      <c r="B1081" s="9">
        <f>IF(D1081=$B$1,,(IF(C1081=MAX($C$3:C1081),,MAX($C$3:C1081))))</f>
        <v>11316524000</v>
      </c>
    </row>
    <row r="1082" spans="1:2" x14ac:dyDescent="0.3">
      <c r="A1082" s="7" t="str">
        <f t="shared" si="16"/>
        <v>5</v>
      </c>
      <c r="B1082" s="9">
        <f>IF(D1082=$B$1,,(IF(C1082=MAX($C$3:C1082),,MAX($C$3:C1082))))</f>
        <v>11316524000</v>
      </c>
    </row>
    <row r="1083" spans="1:2" x14ac:dyDescent="0.3">
      <c r="A1083" s="7" t="str">
        <f t="shared" si="16"/>
        <v>5</v>
      </c>
      <c r="B1083" s="9">
        <f>IF(D1083=$B$1,,(IF(C1083=MAX($C$3:C1083),,MAX($C$3:C1083))))</f>
        <v>11316524000</v>
      </c>
    </row>
    <row r="1084" spans="1:2" x14ac:dyDescent="0.3">
      <c r="A1084" s="7" t="str">
        <f t="shared" si="16"/>
        <v>5</v>
      </c>
      <c r="B1084" s="9">
        <f>IF(D1084=$B$1,,(IF(C1084=MAX($C$3:C1084),,MAX($C$3:C1084))))</f>
        <v>11316524000</v>
      </c>
    </row>
    <row r="1085" spans="1:2" x14ac:dyDescent="0.3">
      <c r="A1085" s="7" t="str">
        <f t="shared" si="16"/>
        <v>5</v>
      </c>
      <c r="B1085" s="9">
        <f>IF(D1085=$B$1,,(IF(C1085=MAX($C$3:C1085),,MAX($C$3:C1085))))</f>
        <v>11316524000</v>
      </c>
    </row>
    <row r="1086" spans="1:2" x14ac:dyDescent="0.3">
      <c r="A1086" s="7" t="str">
        <f t="shared" si="16"/>
        <v>5</v>
      </c>
      <c r="B1086" s="9">
        <f>IF(D1086=$B$1,,(IF(C1086=MAX($C$3:C1086),,MAX($C$3:C1086))))</f>
        <v>11316524000</v>
      </c>
    </row>
    <row r="1087" spans="1:2" x14ac:dyDescent="0.3">
      <c r="A1087" s="7" t="str">
        <f t="shared" si="16"/>
        <v>5</v>
      </c>
      <c r="B1087" s="9">
        <f>IF(D1087=$B$1,,(IF(C1087=MAX($C$3:C1087),,MAX($C$3:C1087))))</f>
        <v>11316524000</v>
      </c>
    </row>
    <row r="1088" spans="1:2" x14ac:dyDescent="0.3">
      <c r="A1088" s="7" t="str">
        <f t="shared" si="16"/>
        <v>5</v>
      </c>
      <c r="B1088" s="9">
        <f>IF(D1088=$B$1,,(IF(C1088=MAX($C$3:C1088),,MAX($C$3:C1088))))</f>
        <v>11316524000</v>
      </c>
    </row>
    <row r="1089" spans="1:2" x14ac:dyDescent="0.3">
      <c r="A1089" s="7" t="str">
        <f t="shared" si="16"/>
        <v>5</v>
      </c>
      <c r="B1089" s="9">
        <f>IF(D1089=$B$1,,(IF(C1089=MAX($C$3:C1089),,MAX($C$3:C1089))))</f>
        <v>11316524000</v>
      </c>
    </row>
    <row r="1090" spans="1:2" x14ac:dyDescent="0.3">
      <c r="A1090" s="7" t="str">
        <f t="shared" si="16"/>
        <v>5</v>
      </c>
      <c r="B1090" s="9">
        <f>IF(D1090=$B$1,,(IF(C1090=MAX($C$3:C1090),,MAX($C$3:C1090))))</f>
        <v>11316524000</v>
      </c>
    </row>
    <row r="1091" spans="1:2" x14ac:dyDescent="0.3">
      <c r="A1091" s="7" t="str">
        <f t="shared" si="16"/>
        <v>5</v>
      </c>
      <c r="B1091" s="9">
        <f>IF(D1091=$B$1,,(IF(C1091=MAX($C$3:C1091),,MAX($C$3:C1091))))</f>
        <v>11316524000</v>
      </c>
    </row>
    <row r="1092" spans="1:2" x14ac:dyDescent="0.3">
      <c r="A1092" s="7" t="str">
        <f t="shared" si="16"/>
        <v>5</v>
      </c>
      <c r="B1092" s="9">
        <f>IF(D1092=$B$1,,(IF(C1092=MAX($C$3:C1092),,MAX($C$3:C1092))))</f>
        <v>11316524000</v>
      </c>
    </row>
    <row r="1093" spans="1:2" x14ac:dyDescent="0.3">
      <c r="A1093" s="7" t="str">
        <f t="shared" ref="A1093:A1156" si="17">IF(B1093=0,LEFT(RIGHT(C1093,6),1),LEFT(RIGHT(B1093,6),1))</f>
        <v>5</v>
      </c>
      <c r="B1093" s="9">
        <f>IF(D1093=$B$1,,(IF(C1093=MAX($C$3:C1093),,MAX($C$3:C1093))))</f>
        <v>11316524000</v>
      </c>
    </row>
    <row r="1094" spans="1:2" x14ac:dyDescent="0.3">
      <c r="A1094" s="7" t="str">
        <f t="shared" si="17"/>
        <v>5</v>
      </c>
      <c r="B1094" s="9">
        <f>IF(D1094=$B$1,,(IF(C1094=MAX($C$3:C1094),,MAX($C$3:C1094))))</f>
        <v>11316524000</v>
      </c>
    </row>
    <row r="1095" spans="1:2" x14ac:dyDescent="0.3">
      <c r="A1095" s="7" t="str">
        <f t="shared" si="17"/>
        <v>5</v>
      </c>
      <c r="B1095" s="9">
        <f>IF(D1095=$B$1,,(IF(C1095=MAX($C$3:C1095),,MAX($C$3:C1095))))</f>
        <v>11316524000</v>
      </c>
    </row>
    <row r="1096" spans="1:2" x14ac:dyDescent="0.3">
      <c r="A1096" s="7" t="str">
        <f t="shared" si="17"/>
        <v>5</v>
      </c>
      <c r="B1096" s="9">
        <f>IF(D1096=$B$1,,(IF(C1096=MAX($C$3:C1096),,MAX($C$3:C1096))))</f>
        <v>11316524000</v>
      </c>
    </row>
    <row r="1097" spans="1:2" x14ac:dyDescent="0.3">
      <c r="A1097" s="7" t="str">
        <f t="shared" si="17"/>
        <v>5</v>
      </c>
      <c r="B1097" s="9">
        <f>IF(D1097=$B$1,,(IF(C1097=MAX($C$3:C1097),,MAX($C$3:C1097))))</f>
        <v>11316524000</v>
      </c>
    </row>
    <row r="1098" spans="1:2" x14ac:dyDescent="0.3">
      <c r="A1098" s="7" t="str">
        <f t="shared" si="17"/>
        <v>5</v>
      </c>
      <c r="B1098" s="9">
        <f>IF(D1098=$B$1,,(IF(C1098=MAX($C$3:C1098),,MAX($C$3:C1098))))</f>
        <v>11316524000</v>
      </c>
    </row>
    <row r="1099" spans="1:2" x14ac:dyDescent="0.3">
      <c r="A1099" s="7" t="str">
        <f t="shared" si="17"/>
        <v>5</v>
      </c>
      <c r="B1099" s="9">
        <f>IF(D1099=$B$1,,(IF(C1099=MAX($C$3:C1099),,MAX($C$3:C1099))))</f>
        <v>11316524000</v>
      </c>
    </row>
    <row r="1100" spans="1:2" x14ac:dyDescent="0.3">
      <c r="A1100" s="7" t="str">
        <f t="shared" si="17"/>
        <v>5</v>
      </c>
      <c r="B1100" s="9">
        <f>IF(D1100=$B$1,,(IF(C1100=MAX($C$3:C1100),,MAX($C$3:C1100))))</f>
        <v>11316524000</v>
      </c>
    </row>
    <row r="1101" spans="1:2" x14ac:dyDescent="0.3">
      <c r="A1101" s="7" t="str">
        <f t="shared" si="17"/>
        <v>5</v>
      </c>
      <c r="B1101" s="9">
        <f>IF(D1101=$B$1,,(IF(C1101=MAX($C$3:C1101),,MAX($C$3:C1101))))</f>
        <v>11316524000</v>
      </c>
    </row>
    <row r="1102" spans="1:2" x14ac:dyDescent="0.3">
      <c r="A1102" s="7" t="str">
        <f t="shared" si="17"/>
        <v>5</v>
      </c>
      <c r="B1102" s="9">
        <f>IF(D1102=$B$1,,(IF(C1102=MAX($C$3:C1102),,MAX($C$3:C1102))))</f>
        <v>11316524000</v>
      </c>
    </row>
    <row r="1103" spans="1:2" x14ac:dyDescent="0.3">
      <c r="A1103" s="7" t="str">
        <f t="shared" si="17"/>
        <v>5</v>
      </c>
      <c r="B1103" s="9">
        <f>IF(D1103=$B$1,,(IF(C1103=MAX($C$3:C1103),,MAX($C$3:C1103))))</f>
        <v>11316524000</v>
      </c>
    </row>
    <row r="1104" spans="1:2" x14ac:dyDescent="0.3">
      <c r="A1104" s="7" t="str">
        <f t="shared" si="17"/>
        <v>5</v>
      </c>
      <c r="B1104" s="9">
        <f>IF(D1104=$B$1,,(IF(C1104=MAX($C$3:C1104),,MAX($C$3:C1104))))</f>
        <v>11316524000</v>
      </c>
    </row>
    <row r="1105" spans="1:2" x14ac:dyDescent="0.3">
      <c r="A1105" s="7" t="str">
        <f t="shared" si="17"/>
        <v>5</v>
      </c>
      <c r="B1105" s="9">
        <f>IF(D1105=$B$1,,(IF(C1105=MAX($C$3:C1105),,MAX($C$3:C1105))))</f>
        <v>11316524000</v>
      </c>
    </row>
    <row r="1106" spans="1:2" x14ac:dyDescent="0.3">
      <c r="A1106" s="7" t="str">
        <f t="shared" si="17"/>
        <v>5</v>
      </c>
      <c r="B1106" s="9">
        <f>IF(D1106=$B$1,,(IF(C1106=MAX($C$3:C1106),,MAX($C$3:C1106))))</f>
        <v>11316524000</v>
      </c>
    </row>
    <row r="1107" spans="1:2" x14ac:dyDescent="0.3">
      <c r="A1107" s="7" t="str">
        <f t="shared" si="17"/>
        <v>5</v>
      </c>
      <c r="B1107" s="9">
        <f>IF(D1107=$B$1,,(IF(C1107=MAX($C$3:C1107),,MAX($C$3:C1107))))</f>
        <v>11316524000</v>
      </c>
    </row>
    <row r="1108" spans="1:2" x14ac:dyDescent="0.3">
      <c r="A1108" s="7" t="str">
        <f t="shared" si="17"/>
        <v>5</v>
      </c>
      <c r="B1108" s="9">
        <f>IF(D1108=$B$1,,(IF(C1108=MAX($C$3:C1108),,MAX($C$3:C1108))))</f>
        <v>11316524000</v>
      </c>
    </row>
    <row r="1109" spans="1:2" x14ac:dyDescent="0.3">
      <c r="A1109" s="7" t="str">
        <f t="shared" si="17"/>
        <v>5</v>
      </c>
      <c r="B1109" s="9">
        <f>IF(D1109=$B$1,,(IF(C1109=MAX($C$3:C1109),,MAX($C$3:C1109))))</f>
        <v>11316524000</v>
      </c>
    </row>
    <row r="1110" spans="1:2" x14ac:dyDescent="0.3">
      <c r="A1110" s="7" t="str">
        <f t="shared" si="17"/>
        <v>5</v>
      </c>
      <c r="B1110" s="9">
        <f>IF(D1110=$B$1,,(IF(C1110=MAX($C$3:C1110),,MAX($C$3:C1110))))</f>
        <v>11316524000</v>
      </c>
    </row>
    <row r="1111" spans="1:2" x14ac:dyDescent="0.3">
      <c r="A1111" s="7" t="str">
        <f t="shared" si="17"/>
        <v>5</v>
      </c>
      <c r="B1111" s="9">
        <f>IF(D1111=$B$1,,(IF(C1111=MAX($C$3:C1111),,MAX($C$3:C1111))))</f>
        <v>11316524000</v>
      </c>
    </row>
    <row r="1112" spans="1:2" x14ac:dyDescent="0.3">
      <c r="A1112" s="7" t="str">
        <f t="shared" si="17"/>
        <v>5</v>
      </c>
      <c r="B1112" s="9">
        <f>IF(D1112=$B$1,,(IF(C1112=MAX($C$3:C1112),,MAX($C$3:C1112))))</f>
        <v>11316524000</v>
      </c>
    </row>
    <row r="1113" spans="1:2" x14ac:dyDescent="0.3">
      <c r="A1113" s="7" t="str">
        <f t="shared" si="17"/>
        <v>5</v>
      </c>
      <c r="B1113" s="9">
        <f>IF(D1113=$B$1,,(IF(C1113=MAX($C$3:C1113),,MAX($C$3:C1113))))</f>
        <v>11316524000</v>
      </c>
    </row>
    <row r="1114" spans="1:2" x14ac:dyDescent="0.3">
      <c r="A1114" s="7" t="str">
        <f t="shared" si="17"/>
        <v>5</v>
      </c>
      <c r="B1114" s="9">
        <f>IF(D1114=$B$1,,(IF(C1114=MAX($C$3:C1114),,MAX($C$3:C1114))))</f>
        <v>11316524000</v>
      </c>
    </row>
    <row r="1115" spans="1:2" x14ac:dyDescent="0.3">
      <c r="A1115" s="7" t="str">
        <f t="shared" si="17"/>
        <v>5</v>
      </c>
      <c r="B1115" s="9">
        <f>IF(D1115=$B$1,,(IF(C1115=MAX($C$3:C1115),,MAX($C$3:C1115))))</f>
        <v>11316524000</v>
      </c>
    </row>
    <row r="1116" spans="1:2" x14ac:dyDescent="0.3">
      <c r="A1116" s="7" t="str">
        <f t="shared" si="17"/>
        <v>5</v>
      </c>
      <c r="B1116" s="9">
        <f>IF(D1116=$B$1,,(IF(C1116=MAX($C$3:C1116),,MAX($C$3:C1116))))</f>
        <v>11316524000</v>
      </c>
    </row>
    <row r="1117" spans="1:2" x14ac:dyDescent="0.3">
      <c r="A1117" s="7" t="str">
        <f t="shared" si="17"/>
        <v>5</v>
      </c>
      <c r="B1117" s="9">
        <f>IF(D1117=$B$1,,(IF(C1117=MAX($C$3:C1117),,MAX($C$3:C1117))))</f>
        <v>11316524000</v>
      </c>
    </row>
    <row r="1118" spans="1:2" x14ac:dyDescent="0.3">
      <c r="A1118" s="7" t="str">
        <f t="shared" si="17"/>
        <v>5</v>
      </c>
      <c r="B1118" s="9">
        <f>IF(D1118=$B$1,,(IF(C1118=MAX($C$3:C1118),,MAX($C$3:C1118))))</f>
        <v>11316524000</v>
      </c>
    </row>
    <row r="1119" spans="1:2" x14ac:dyDescent="0.3">
      <c r="A1119" s="7" t="str">
        <f t="shared" si="17"/>
        <v>5</v>
      </c>
      <c r="B1119" s="9">
        <f>IF(D1119=$B$1,,(IF(C1119=MAX($C$3:C1119),,MAX($C$3:C1119))))</f>
        <v>11316524000</v>
      </c>
    </row>
    <row r="1120" spans="1:2" x14ac:dyDescent="0.3">
      <c r="A1120" s="7" t="str">
        <f t="shared" si="17"/>
        <v>5</v>
      </c>
      <c r="B1120" s="9">
        <f>IF(D1120=$B$1,,(IF(C1120=MAX($C$3:C1120),,MAX($C$3:C1120))))</f>
        <v>11316524000</v>
      </c>
    </row>
    <row r="1121" spans="1:2" x14ac:dyDescent="0.3">
      <c r="A1121" s="7" t="str">
        <f t="shared" si="17"/>
        <v>5</v>
      </c>
      <c r="B1121" s="9">
        <f>IF(D1121=$B$1,,(IF(C1121=MAX($C$3:C1121),,MAX($C$3:C1121))))</f>
        <v>11316524000</v>
      </c>
    </row>
    <row r="1122" spans="1:2" x14ac:dyDescent="0.3">
      <c r="A1122" s="7" t="str">
        <f t="shared" si="17"/>
        <v>5</v>
      </c>
      <c r="B1122" s="9">
        <f>IF(D1122=$B$1,,(IF(C1122=MAX($C$3:C1122),,MAX($C$3:C1122))))</f>
        <v>11316524000</v>
      </c>
    </row>
    <row r="1123" spans="1:2" x14ac:dyDescent="0.3">
      <c r="A1123" s="7" t="str">
        <f t="shared" si="17"/>
        <v>5</v>
      </c>
      <c r="B1123" s="9">
        <f>IF(D1123=$B$1,,(IF(C1123=MAX($C$3:C1123),,MAX($C$3:C1123))))</f>
        <v>11316524000</v>
      </c>
    </row>
    <row r="1124" spans="1:2" x14ac:dyDescent="0.3">
      <c r="A1124" s="7" t="str">
        <f t="shared" si="17"/>
        <v>5</v>
      </c>
      <c r="B1124" s="9">
        <f>IF(D1124=$B$1,,(IF(C1124=MAX($C$3:C1124),,MAX($C$3:C1124))))</f>
        <v>11316524000</v>
      </c>
    </row>
    <row r="1125" spans="1:2" x14ac:dyDescent="0.3">
      <c r="A1125" s="7" t="str">
        <f t="shared" si="17"/>
        <v>5</v>
      </c>
      <c r="B1125" s="9">
        <f>IF(D1125=$B$1,,(IF(C1125=MAX($C$3:C1125),,MAX($C$3:C1125))))</f>
        <v>11316524000</v>
      </c>
    </row>
    <row r="1126" spans="1:2" x14ac:dyDescent="0.3">
      <c r="A1126" s="7" t="str">
        <f t="shared" si="17"/>
        <v>5</v>
      </c>
      <c r="B1126" s="9">
        <f>IF(D1126=$B$1,,(IF(C1126=MAX($C$3:C1126),,MAX($C$3:C1126))))</f>
        <v>11316524000</v>
      </c>
    </row>
    <row r="1127" spans="1:2" x14ac:dyDescent="0.3">
      <c r="A1127" s="7" t="str">
        <f t="shared" si="17"/>
        <v>5</v>
      </c>
      <c r="B1127" s="9">
        <f>IF(D1127=$B$1,,(IF(C1127=MAX($C$3:C1127),,MAX($C$3:C1127))))</f>
        <v>11316524000</v>
      </c>
    </row>
    <row r="1128" spans="1:2" x14ac:dyDescent="0.3">
      <c r="A1128" s="7" t="str">
        <f t="shared" si="17"/>
        <v>5</v>
      </c>
      <c r="B1128" s="9">
        <f>IF(D1128=$B$1,,(IF(C1128=MAX($C$3:C1128),,MAX($C$3:C1128))))</f>
        <v>11316524000</v>
      </c>
    </row>
    <row r="1129" spans="1:2" x14ac:dyDescent="0.3">
      <c r="A1129" s="7" t="str">
        <f t="shared" si="17"/>
        <v>5</v>
      </c>
      <c r="B1129" s="9">
        <f>IF(D1129=$B$1,,(IF(C1129=MAX($C$3:C1129),,MAX($C$3:C1129))))</f>
        <v>11316524000</v>
      </c>
    </row>
    <row r="1130" spans="1:2" x14ac:dyDescent="0.3">
      <c r="A1130" s="7" t="str">
        <f t="shared" si="17"/>
        <v>5</v>
      </c>
      <c r="B1130" s="9">
        <f>IF(D1130=$B$1,,(IF(C1130=MAX($C$3:C1130),,MAX($C$3:C1130))))</f>
        <v>11316524000</v>
      </c>
    </row>
    <row r="1131" spans="1:2" x14ac:dyDescent="0.3">
      <c r="A1131" s="7" t="str">
        <f t="shared" si="17"/>
        <v>5</v>
      </c>
      <c r="B1131" s="9">
        <f>IF(D1131=$B$1,,(IF(C1131=MAX($C$3:C1131),,MAX($C$3:C1131))))</f>
        <v>11316524000</v>
      </c>
    </row>
    <row r="1132" spans="1:2" x14ac:dyDescent="0.3">
      <c r="A1132" s="7" t="str">
        <f t="shared" si="17"/>
        <v>5</v>
      </c>
      <c r="B1132" s="9">
        <f>IF(D1132=$B$1,,(IF(C1132=MAX($C$3:C1132),,MAX($C$3:C1132))))</f>
        <v>11316524000</v>
      </c>
    </row>
    <row r="1133" spans="1:2" x14ac:dyDescent="0.3">
      <c r="A1133" s="7" t="str">
        <f t="shared" si="17"/>
        <v>5</v>
      </c>
      <c r="B1133" s="9">
        <f>IF(D1133=$B$1,,(IF(C1133=MAX($C$3:C1133),,MAX($C$3:C1133))))</f>
        <v>11316524000</v>
      </c>
    </row>
    <row r="1134" spans="1:2" x14ac:dyDescent="0.3">
      <c r="A1134" s="7" t="str">
        <f t="shared" si="17"/>
        <v>5</v>
      </c>
      <c r="B1134" s="9">
        <f>IF(D1134=$B$1,,(IF(C1134=MAX($C$3:C1134),,MAX($C$3:C1134))))</f>
        <v>11316524000</v>
      </c>
    </row>
    <row r="1135" spans="1:2" x14ac:dyDescent="0.3">
      <c r="A1135" s="7" t="str">
        <f t="shared" si="17"/>
        <v>5</v>
      </c>
      <c r="B1135" s="9">
        <f>IF(D1135=$B$1,,(IF(C1135=MAX($C$3:C1135),,MAX($C$3:C1135))))</f>
        <v>11316524000</v>
      </c>
    </row>
    <row r="1136" spans="1:2" x14ac:dyDescent="0.3">
      <c r="A1136" s="7" t="str">
        <f t="shared" si="17"/>
        <v>5</v>
      </c>
      <c r="B1136" s="9">
        <f>IF(D1136=$B$1,,(IF(C1136=MAX($C$3:C1136),,MAX($C$3:C1136))))</f>
        <v>11316524000</v>
      </c>
    </row>
    <row r="1137" spans="1:2" x14ac:dyDescent="0.3">
      <c r="A1137" s="7" t="str">
        <f t="shared" si="17"/>
        <v>5</v>
      </c>
      <c r="B1137" s="9">
        <f>IF(D1137=$B$1,,(IF(C1137=MAX($C$3:C1137),,MAX($C$3:C1137))))</f>
        <v>11316524000</v>
      </c>
    </row>
    <row r="1138" spans="1:2" x14ac:dyDescent="0.3">
      <c r="A1138" s="7" t="str">
        <f t="shared" si="17"/>
        <v>5</v>
      </c>
      <c r="B1138" s="9">
        <f>IF(D1138=$B$1,,(IF(C1138=MAX($C$3:C1138),,MAX($C$3:C1138))))</f>
        <v>11316524000</v>
      </c>
    </row>
    <row r="1139" spans="1:2" x14ac:dyDescent="0.3">
      <c r="A1139" s="7" t="str">
        <f t="shared" si="17"/>
        <v>5</v>
      </c>
      <c r="B1139" s="9">
        <f>IF(D1139=$B$1,,(IF(C1139=MAX($C$3:C1139),,MAX($C$3:C1139))))</f>
        <v>11316524000</v>
      </c>
    </row>
    <row r="1140" spans="1:2" x14ac:dyDescent="0.3">
      <c r="A1140" s="7" t="str">
        <f t="shared" si="17"/>
        <v>5</v>
      </c>
      <c r="B1140" s="9">
        <f>IF(D1140=$B$1,,(IF(C1140=MAX($C$3:C1140),,MAX($C$3:C1140))))</f>
        <v>11316524000</v>
      </c>
    </row>
    <row r="1141" spans="1:2" x14ac:dyDescent="0.3">
      <c r="A1141" s="7" t="str">
        <f t="shared" si="17"/>
        <v>5</v>
      </c>
      <c r="B1141" s="9">
        <f>IF(D1141=$B$1,,(IF(C1141=MAX($C$3:C1141),,MAX($C$3:C1141))))</f>
        <v>11316524000</v>
      </c>
    </row>
    <row r="1142" spans="1:2" x14ac:dyDescent="0.3">
      <c r="A1142" s="7" t="str">
        <f t="shared" si="17"/>
        <v>5</v>
      </c>
      <c r="B1142" s="9">
        <f>IF(D1142=$B$1,,(IF(C1142=MAX($C$3:C1142),,MAX($C$3:C1142))))</f>
        <v>11316524000</v>
      </c>
    </row>
    <row r="1143" spans="1:2" x14ac:dyDescent="0.3">
      <c r="A1143" s="7" t="str">
        <f t="shared" si="17"/>
        <v>5</v>
      </c>
      <c r="B1143" s="9">
        <f>IF(D1143=$B$1,,(IF(C1143=MAX($C$3:C1143),,MAX($C$3:C1143))))</f>
        <v>11316524000</v>
      </c>
    </row>
    <row r="1144" spans="1:2" x14ac:dyDescent="0.3">
      <c r="A1144" s="7" t="str">
        <f t="shared" si="17"/>
        <v>5</v>
      </c>
      <c r="B1144" s="9">
        <f>IF(D1144=$B$1,,(IF(C1144=MAX($C$3:C1144),,MAX($C$3:C1144))))</f>
        <v>11316524000</v>
      </c>
    </row>
    <row r="1145" spans="1:2" x14ac:dyDescent="0.3">
      <c r="A1145" s="7" t="str">
        <f t="shared" si="17"/>
        <v>5</v>
      </c>
      <c r="B1145" s="9">
        <f>IF(D1145=$B$1,,(IF(C1145=MAX($C$3:C1145),,MAX($C$3:C1145))))</f>
        <v>11316524000</v>
      </c>
    </row>
    <row r="1146" spans="1:2" x14ac:dyDescent="0.3">
      <c r="A1146" s="7" t="str">
        <f t="shared" si="17"/>
        <v>5</v>
      </c>
      <c r="B1146" s="9">
        <f>IF(D1146=$B$1,,(IF(C1146=MAX($C$3:C1146),,MAX($C$3:C1146))))</f>
        <v>11316524000</v>
      </c>
    </row>
    <row r="1147" spans="1:2" x14ac:dyDescent="0.3">
      <c r="A1147" s="7" t="str">
        <f t="shared" si="17"/>
        <v>5</v>
      </c>
      <c r="B1147" s="9">
        <f>IF(D1147=$B$1,,(IF(C1147=MAX($C$3:C1147),,MAX($C$3:C1147))))</f>
        <v>11316524000</v>
      </c>
    </row>
    <row r="1148" spans="1:2" x14ac:dyDescent="0.3">
      <c r="A1148" s="7" t="str">
        <f t="shared" si="17"/>
        <v>5</v>
      </c>
      <c r="B1148" s="9">
        <f>IF(D1148=$B$1,,(IF(C1148=MAX($C$3:C1148),,MAX($C$3:C1148))))</f>
        <v>11316524000</v>
      </c>
    </row>
    <row r="1149" spans="1:2" x14ac:dyDescent="0.3">
      <c r="A1149" s="7" t="str">
        <f t="shared" si="17"/>
        <v>5</v>
      </c>
      <c r="B1149" s="9">
        <f>IF(D1149=$B$1,,(IF(C1149=MAX($C$3:C1149),,MAX($C$3:C1149))))</f>
        <v>11316524000</v>
      </c>
    </row>
    <row r="1150" spans="1:2" x14ac:dyDescent="0.3">
      <c r="A1150" s="7" t="str">
        <f t="shared" si="17"/>
        <v>5</v>
      </c>
      <c r="B1150" s="9">
        <f>IF(D1150=$B$1,,(IF(C1150=MAX($C$3:C1150),,MAX($C$3:C1150))))</f>
        <v>11316524000</v>
      </c>
    </row>
    <row r="1151" spans="1:2" x14ac:dyDescent="0.3">
      <c r="A1151" s="7" t="str">
        <f t="shared" si="17"/>
        <v>5</v>
      </c>
      <c r="B1151" s="9">
        <f>IF(D1151=$B$1,,(IF(C1151=MAX($C$3:C1151),,MAX($C$3:C1151))))</f>
        <v>11316524000</v>
      </c>
    </row>
    <row r="1152" spans="1:2" x14ac:dyDescent="0.3">
      <c r="A1152" s="7" t="str">
        <f t="shared" si="17"/>
        <v>5</v>
      </c>
      <c r="B1152" s="9">
        <f>IF(D1152=$B$1,,(IF(C1152=MAX($C$3:C1152),,MAX($C$3:C1152))))</f>
        <v>11316524000</v>
      </c>
    </row>
    <row r="1153" spans="1:2" x14ac:dyDescent="0.3">
      <c r="A1153" s="7" t="str">
        <f t="shared" si="17"/>
        <v>5</v>
      </c>
      <c r="B1153" s="9">
        <f>IF(D1153=$B$1,,(IF(C1153=MAX($C$3:C1153),,MAX($C$3:C1153))))</f>
        <v>11316524000</v>
      </c>
    </row>
    <row r="1154" spans="1:2" x14ac:dyDescent="0.3">
      <c r="A1154" s="7" t="str">
        <f t="shared" si="17"/>
        <v>5</v>
      </c>
      <c r="B1154" s="9">
        <f>IF(D1154=$B$1,,(IF(C1154=MAX($C$3:C1154),,MAX($C$3:C1154))))</f>
        <v>11316524000</v>
      </c>
    </row>
    <row r="1155" spans="1:2" x14ac:dyDescent="0.3">
      <c r="A1155" s="7" t="str">
        <f t="shared" si="17"/>
        <v>5</v>
      </c>
      <c r="B1155" s="9">
        <f>IF(D1155=$B$1,,(IF(C1155=MAX($C$3:C1155),,MAX($C$3:C1155))))</f>
        <v>11316524000</v>
      </c>
    </row>
    <row r="1156" spans="1:2" x14ac:dyDescent="0.3">
      <c r="A1156" s="7" t="str">
        <f t="shared" si="17"/>
        <v>5</v>
      </c>
      <c r="B1156" s="9">
        <f>IF(D1156=$B$1,,(IF(C1156=MAX($C$3:C1156),,MAX($C$3:C1156))))</f>
        <v>11316524000</v>
      </c>
    </row>
    <row r="1157" spans="1:2" x14ac:dyDescent="0.3">
      <c r="A1157" s="7" t="str">
        <f t="shared" ref="A1157:A1220" si="18">IF(B1157=0,LEFT(RIGHT(C1157,6),1),LEFT(RIGHT(B1157,6),1))</f>
        <v>5</v>
      </c>
      <c r="B1157" s="9">
        <f>IF(D1157=$B$1,,(IF(C1157=MAX($C$3:C1157),,MAX($C$3:C1157))))</f>
        <v>11316524000</v>
      </c>
    </row>
    <row r="1158" spans="1:2" x14ac:dyDescent="0.3">
      <c r="A1158" s="7" t="str">
        <f t="shared" si="18"/>
        <v>5</v>
      </c>
      <c r="B1158" s="9">
        <f>IF(D1158=$B$1,,(IF(C1158=MAX($C$3:C1158),,MAX($C$3:C1158))))</f>
        <v>11316524000</v>
      </c>
    </row>
    <row r="1159" spans="1:2" x14ac:dyDescent="0.3">
      <c r="A1159" s="7" t="str">
        <f t="shared" si="18"/>
        <v>5</v>
      </c>
      <c r="B1159" s="9">
        <f>IF(D1159=$B$1,,(IF(C1159=MAX($C$3:C1159),,MAX($C$3:C1159))))</f>
        <v>11316524000</v>
      </c>
    </row>
    <row r="1160" spans="1:2" x14ac:dyDescent="0.3">
      <c r="A1160" s="7" t="str">
        <f t="shared" si="18"/>
        <v>5</v>
      </c>
      <c r="B1160" s="9">
        <f>IF(D1160=$B$1,,(IF(C1160=MAX($C$3:C1160),,MAX($C$3:C1160))))</f>
        <v>11316524000</v>
      </c>
    </row>
    <row r="1161" spans="1:2" x14ac:dyDescent="0.3">
      <c r="A1161" s="7" t="str">
        <f t="shared" si="18"/>
        <v>5</v>
      </c>
      <c r="B1161" s="9">
        <f>IF(D1161=$B$1,,(IF(C1161=MAX($C$3:C1161),,MAX($C$3:C1161))))</f>
        <v>11316524000</v>
      </c>
    </row>
    <row r="1162" spans="1:2" x14ac:dyDescent="0.3">
      <c r="A1162" s="7" t="str">
        <f t="shared" si="18"/>
        <v>5</v>
      </c>
      <c r="B1162" s="9">
        <f>IF(D1162=$B$1,,(IF(C1162=MAX($C$3:C1162),,MAX($C$3:C1162))))</f>
        <v>11316524000</v>
      </c>
    </row>
    <row r="1163" spans="1:2" x14ac:dyDescent="0.3">
      <c r="A1163" s="7" t="str">
        <f t="shared" si="18"/>
        <v>5</v>
      </c>
      <c r="B1163" s="9">
        <f>IF(D1163=$B$1,,(IF(C1163=MAX($C$3:C1163),,MAX($C$3:C1163))))</f>
        <v>11316524000</v>
      </c>
    </row>
    <row r="1164" spans="1:2" x14ac:dyDescent="0.3">
      <c r="A1164" s="7" t="str">
        <f t="shared" si="18"/>
        <v>5</v>
      </c>
      <c r="B1164" s="9">
        <f>IF(D1164=$B$1,,(IF(C1164=MAX($C$3:C1164),,MAX($C$3:C1164))))</f>
        <v>11316524000</v>
      </c>
    </row>
    <row r="1165" spans="1:2" x14ac:dyDescent="0.3">
      <c r="A1165" s="7" t="str">
        <f t="shared" si="18"/>
        <v>5</v>
      </c>
      <c r="B1165" s="9">
        <f>IF(D1165=$B$1,,(IF(C1165=MAX($C$3:C1165),,MAX($C$3:C1165))))</f>
        <v>11316524000</v>
      </c>
    </row>
    <row r="1166" spans="1:2" x14ac:dyDescent="0.3">
      <c r="A1166" s="7" t="str">
        <f t="shared" si="18"/>
        <v>5</v>
      </c>
      <c r="B1166" s="9">
        <f>IF(D1166=$B$1,,(IF(C1166=MAX($C$3:C1166),,MAX($C$3:C1166))))</f>
        <v>11316524000</v>
      </c>
    </row>
    <row r="1167" spans="1:2" x14ac:dyDescent="0.3">
      <c r="A1167" s="7" t="str">
        <f t="shared" si="18"/>
        <v>5</v>
      </c>
      <c r="B1167" s="9">
        <f>IF(D1167=$B$1,,(IF(C1167=MAX($C$3:C1167),,MAX($C$3:C1167))))</f>
        <v>11316524000</v>
      </c>
    </row>
    <row r="1168" spans="1:2" x14ac:dyDescent="0.3">
      <c r="A1168" s="7" t="str">
        <f t="shared" si="18"/>
        <v>5</v>
      </c>
      <c r="B1168" s="9">
        <f>IF(D1168=$B$1,,(IF(C1168=MAX($C$3:C1168),,MAX($C$3:C1168))))</f>
        <v>11316524000</v>
      </c>
    </row>
    <row r="1169" spans="1:2" x14ac:dyDescent="0.3">
      <c r="A1169" s="7" t="str">
        <f t="shared" si="18"/>
        <v>5</v>
      </c>
      <c r="B1169" s="9">
        <f>IF(D1169=$B$1,,(IF(C1169=MAX($C$3:C1169),,MAX($C$3:C1169))))</f>
        <v>11316524000</v>
      </c>
    </row>
    <row r="1170" spans="1:2" x14ac:dyDescent="0.3">
      <c r="A1170" s="7" t="str">
        <f t="shared" si="18"/>
        <v>5</v>
      </c>
      <c r="B1170" s="9">
        <f>IF(D1170=$B$1,,(IF(C1170=MAX($C$3:C1170),,MAX($C$3:C1170))))</f>
        <v>11316524000</v>
      </c>
    </row>
    <row r="1171" spans="1:2" x14ac:dyDescent="0.3">
      <c r="A1171" s="7" t="str">
        <f t="shared" si="18"/>
        <v>5</v>
      </c>
      <c r="B1171" s="9">
        <f>IF(D1171=$B$1,,(IF(C1171=MAX($C$3:C1171),,MAX($C$3:C1171))))</f>
        <v>11316524000</v>
      </c>
    </row>
    <row r="1172" spans="1:2" x14ac:dyDescent="0.3">
      <c r="A1172" s="7" t="str">
        <f t="shared" si="18"/>
        <v>5</v>
      </c>
      <c r="B1172" s="9">
        <f>IF(D1172=$B$1,,(IF(C1172=MAX($C$3:C1172),,MAX($C$3:C1172))))</f>
        <v>11316524000</v>
      </c>
    </row>
    <row r="1173" spans="1:2" x14ac:dyDescent="0.3">
      <c r="A1173" s="7" t="str">
        <f t="shared" si="18"/>
        <v>5</v>
      </c>
      <c r="B1173" s="9">
        <f>IF(D1173=$B$1,,(IF(C1173=MAX($C$3:C1173),,MAX($C$3:C1173))))</f>
        <v>11316524000</v>
      </c>
    </row>
    <row r="1174" spans="1:2" x14ac:dyDescent="0.3">
      <c r="A1174" s="7" t="str">
        <f t="shared" si="18"/>
        <v>5</v>
      </c>
      <c r="B1174" s="9">
        <f>IF(D1174=$B$1,,(IF(C1174=MAX($C$3:C1174),,MAX($C$3:C1174))))</f>
        <v>11316524000</v>
      </c>
    </row>
    <row r="1175" spans="1:2" x14ac:dyDescent="0.3">
      <c r="A1175" s="7" t="str">
        <f t="shared" si="18"/>
        <v>5</v>
      </c>
      <c r="B1175" s="9">
        <f>IF(D1175=$B$1,,(IF(C1175=MAX($C$3:C1175),,MAX($C$3:C1175))))</f>
        <v>11316524000</v>
      </c>
    </row>
    <row r="1176" spans="1:2" x14ac:dyDescent="0.3">
      <c r="A1176" s="7" t="str">
        <f t="shared" si="18"/>
        <v>5</v>
      </c>
      <c r="B1176" s="9">
        <f>IF(D1176=$B$1,,(IF(C1176=MAX($C$3:C1176),,MAX($C$3:C1176))))</f>
        <v>11316524000</v>
      </c>
    </row>
    <row r="1177" spans="1:2" x14ac:dyDescent="0.3">
      <c r="A1177" s="7" t="str">
        <f t="shared" si="18"/>
        <v>5</v>
      </c>
      <c r="B1177" s="9">
        <f>IF(D1177=$B$1,,(IF(C1177=MAX($C$3:C1177),,MAX($C$3:C1177))))</f>
        <v>11316524000</v>
      </c>
    </row>
    <row r="1178" spans="1:2" x14ac:dyDescent="0.3">
      <c r="A1178" s="7" t="str">
        <f t="shared" si="18"/>
        <v>5</v>
      </c>
      <c r="B1178" s="9">
        <f>IF(D1178=$B$1,,(IF(C1178=MAX($C$3:C1178),,MAX($C$3:C1178))))</f>
        <v>11316524000</v>
      </c>
    </row>
    <row r="1179" spans="1:2" x14ac:dyDescent="0.3">
      <c r="A1179" s="7" t="str">
        <f t="shared" si="18"/>
        <v>5</v>
      </c>
      <c r="B1179" s="9">
        <f>IF(D1179=$B$1,,(IF(C1179=MAX($C$3:C1179),,MAX($C$3:C1179))))</f>
        <v>11316524000</v>
      </c>
    </row>
    <row r="1180" spans="1:2" x14ac:dyDescent="0.3">
      <c r="A1180" s="7" t="str">
        <f t="shared" si="18"/>
        <v>5</v>
      </c>
      <c r="B1180" s="9">
        <f>IF(D1180=$B$1,,(IF(C1180=MAX($C$3:C1180),,MAX($C$3:C1180))))</f>
        <v>11316524000</v>
      </c>
    </row>
    <row r="1181" spans="1:2" x14ac:dyDescent="0.3">
      <c r="A1181" s="7" t="str">
        <f t="shared" si="18"/>
        <v>5</v>
      </c>
      <c r="B1181" s="9">
        <f>IF(D1181=$B$1,,(IF(C1181=MAX($C$3:C1181),,MAX($C$3:C1181))))</f>
        <v>11316524000</v>
      </c>
    </row>
    <row r="1182" spans="1:2" x14ac:dyDescent="0.3">
      <c r="A1182" s="7" t="str">
        <f t="shared" si="18"/>
        <v>5</v>
      </c>
      <c r="B1182" s="9">
        <f>IF(D1182=$B$1,,(IF(C1182=MAX($C$3:C1182),,MAX($C$3:C1182))))</f>
        <v>11316524000</v>
      </c>
    </row>
    <row r="1183" spans="1:2" x14ac:dyDescent="0.3">
      <c r="A1183" s="7" t="str">
        <f t="shared" si="18"/>
        <v>5</v>
      </c>
      <c r="B1183" s="9">
        <f>IF(D1183=$B$1,,(IF(C1183=MAX($C$3:C1183),,MAX($C$3:C1183))))</f>
        <v>11316524000</v>
      </c>
    </row>
    <row r="1184" spans="1:2" x14ac:dyDescent="0.3">
      <c r="A1184" s="7" t="str">
        <f t="shared" si="18"/>
        <v>5</v>
      </c>
      <c r="B1184" s="9">
        <f>IF(D1184=$B$1,,(IF(C1184=MAX($C$3:C1184),,MAX($C$3:C1184))))</f>
        <v>11316524000</v>
      </c>
    </row>
    <row r="1185" spans="1:2" x14ac:dyDescent="0.3">
      <c r="A1185" s="7" t="str">
        <f t="shared" si="18"/>
        <v>5</v>
      </c>
      <c r="B1185" s="9">
        <f>IF(D1185=$B$1,,(IF(C1185=MAX($C$3:C1185),,MAX($C$3:C1185))))</f>
        <v>11316524000</v>
      </c>
    </row>
    <row r="1186" spans="1:2" x14ac:dyDescent="0.3">
      <c r="A1186" s="7" t="str">
        <f t="shared" si="18"/>
        <v>5</v>
      </c>
      <c r="B1186" s="9">
        <f>IF(D1186=$B$1,,(IF(C1186=MAX($C$3:C1186),,MAX($C$3:C1186))))</f>
        <v>11316524000</v>
      </c>
    </row>
    <row r="1187" spans="1:2" x14ac:dyDescent="0.3">
      <c r="A1187" s="7" t="str">
        <f t="shared" si="18"/>
        <v>5</v>
      </c>
      <c r="B1187" s="9">
        <f>IF(D1187=$B$1,,(IF(C1187=MAX($C$3:C1187),,MAX($C$3:C1187))))</f>
        <v>11316524000</v>
      </c>
    </row>
    <row r="1188" spans="1:2" x14ac:dyDescent="0.3">
      <c r="A1188" s="7" t="str">
        <f t="shared" si="18"/>
        <v>5</v>
      </c>
      <c r="B1188" s="9">
        <f>IF(D1188=$B$1,,(IF(C1188=MAX($C$3:C1188),,MAX($C$3:C1188))))</f>
        <v>11316524000</v>
      </c>
    </row>
    <row r="1189" spans="1:2" x14ac:dyDescent="0.3">
      <c r="A1189" s="7" t="str">
        <f t="shared" si="18"/>
        <v>5</v>
      </c>
      <c r="B1189" s="9">
        <f>IF(D1189=$B$1,,(IF(C1189=MAX($C$3:C1189),,MAX($C$3:C1189))))</f>
        <v>11316524000</v>
      </c>
    </row>
    <row r="1190" spans="1:2" x14ac:dyDescent="0.3">
      <c r="A1190" s="7" t="str">
        <f t="shared" si="18"/>
        <v>5</v>
      </c>
      <c r="B1190" s="9">
        <f>IF(D1190=$B$1,,(IF(C1190=MAX($C$3:C1190),,MAX($C$3:C1190))))</f>
        <v>11316524000</v>
      </c>
    </row>
    <row r="1191" spans="1:2" x14ac:dyDescent="0.3">
      <c r="A1191" s="7" t="str">
        <f t="shared" si="18"/>
        <v>5</v>
      </c>
      <c r="B1191" s="9">
        <f>IF(D1191=$B$1,,(IF(C1191=MAX($C$3:C1191),,MAX($C$3:C1191))))</f>
        <v>11316524000</v>
      </c>
    </row>
    <row r="1192" spans="1:2" x14ac:dyDescent="0.3">
      <c r="A1192" s="7" t="str">
        <f t="shared" si="18"/>
        <v>5</v>
      </c>
      <c r="B1192" s="9">
        <f>IF(D1192=$B$1,,(IF(C1192=MAX($C$3:C1192),,MAX($C$3:C1192))))</f>
        <v>11316524000</v>
      </c>
    </row>
    <row r="1193" spans="1:2" x14ac:dyDescent="0.3">
      <c r="A1193" s="7" t="str">
        <f t="shared" si="18"/>
        <v>5</v>
      </c>
      <c r="B1193" s="9">
        <f>IF(D1193=$B$1,,(IF(C1193=MAX($C$3:C1193),,MAX($C$3:C1193))))</f>
        <v>11316524000</v>
      </c>
    </row>
    <row r="1194" spans="1:2" x14ac:dyDescent="0.3">
      <c r="A1194" s="7" t="str">
        <f t="shared" si="18"/>
        <v>5</v>
      </c>
      <c r="B1194" s="9">
        <f>IF(D1194=$B$1,,(IF(C1194=MAX($C$3:C1194),,MAX($C$3:C1194))))</f>
        <v>11316524000</v>
      </c>
    </row>
    <row r="1195" spans="1:2" x14ac:dyDescent="0.3">
      <c r="A1195" s="7" t="str">
        <f t="shared" si="18"/>
        <v>5</v>
      </c>
      <c r="B1195" s="9">
        <f>IF(D1195=$B$1,,(IF(C1195=MAX($C$3:C1195),,MAX($C$3:C1195))))</f>
        <v>11316524000</v>
      </c>
    </row>
    <row r="1196" spans="1:2" x14ac:dyDescent="0.3">
      <c r="A1196" s="7" t="str">
        <f t="shared" si="18"/>
        <v>5</v>
      </c>
      <c r="B1196" s="9">
        <f>IF(D1196=$B$1,,(IF(C1196=MAX($C$3:C1196),,MAX($C$3:C1196))))</f>
        <v>11316524000</v>
      </c>
    </row>
    <row r="1197" spans="1:2" x14ac:dyDescent="0.3">
      <c r="A1197" s="7" t="str">
        <f t="shared" si="18"/>
        <v>5</v>
      </c>
      <c r="B1197" s="9">
        <f>IF(D1197=$B$1,,(IF(C1197=MAX($C$3:C1197),,MAX($C$3:C1197))))</f>
        <v>11316524000</v>
      </c>
    </row>
    <row r="1198" spans="1:2" x14ac:dyDescent="0.3">
      <c r="A1198" s="7" t="str">
        <f t="shared" si="18"/>
        <v>5</v>
      </c>
      <c r="B1198" s="9">
        <f>IF(D1198=$B$1,,(IF(C1198=MAX($C$3:C1198),,MAX($C$3:C1198))))</f>
        <v>11316524000</v>
      </c>
    </row>
    <row r="1199" spans="1:2" x14ac:dyDescent="0.3">
      <c r="A1199" s="7" t="str">
        <f t="shared" si="18"/>
        <v>5</v>
      </c>
      <c r="B1199" s="9">
        <f>IF(D1199=$B$1,,(IF(C1199=MAX($C$3:C1199),,MAX($C$3:C1199))))</f>
        <v>11316524000</v>
      </c>
    </row>
    <row r="1200" spans="1:2" x14ac:dyDescent="0.3">
      <c r="A1200" s="7" t="str">
        <f t="shared" si="18"/>
        <v>5</v>
      </c>
      <c r="B1200" s="9">
        <f>IF(D1200=$B$1,,(IF(C1200=MAX($C$3:C1200),,MAX($C$3:C1200))))</f>
        <v>11316524000</v>
      </c>
    </row>
    <row r="1201" spans="1:2" x14ac:dyDescent="0.3">
      <c r="A1201" s="7" t="str">
        <f t="shared" si="18"/>
        <v>5</v>
      </c>
      <c r="B1201" s="9">
        <f>IF(D1201=$B$1,,(IF(C1201=MAX($C$3:C1201),,MAX($C$3:C1201))))</f>
        <v>11316524000</v>
      </c>
    </row>
    <row r="1202" spans="1:2" x14ac:dyDescent="0.3">
      <c r="A1202" s="7" t="str">
        <f t="shared" si="18"/>
        <v>5</v>
      </c>
      <c r="B1202" s="9">
        <f>IF(D1202=$B$1,,(IF(C1202=MAX($C$3:C1202),,MAX($C$3:C1202))))</f>
        <v>11316524000</v>
      </c>
    </row>
    <row r="1203" spans="1:2" x14ac:dyDescent="0.3">
      <c r="A1203" s="7" t="str">
        <f t="shared" si="18"/>
        <v>5</v>
      </c>
      <c r="B1203" s="9">
        <f>IF(D1203=$B$1,,(IF(C1203=MAX($C$3:C1203),,MAX($C$3:C1203))))</f>
        <v>11316524000</v>
      </c>
    </row>
    <row r="1204" spans="1:2" x14ac:dyDescent="0.3">
      <c r="A1204" s="7" t="str">
        <f t="shared" si="18"/>
        <v>5</v>
      </c>
      <c r="B1204" s="9">
        <f>IF(D1204=$B$1,,(IF(C1204=MAX($C$3:C1204),,MAX($C$3:C1204))))</f>
        <v>11316524000</v>
      </c>
    </row>
    <row r="1205" spans="1:2" x14ac:dyDescent="0.3">
      <c r="A1205" s="7" t="str">
        <f t="shared" si="18"/>
        <v>5</v>
      </c>
      <c r="B1205" s="9">
        <f>IF(D1205=$B$1,,(IF(C1205=MAX($C$3:C1205),,MAX($C$3:C1205))))</f>
        <v>11316524000</v>
      </c>
    </row>
    <row r="1206" spans="1:2" x14ac:dyDescent="0.3">
      <c r="A1206" s="7" t="str">
        <f t="shared" si="18"/>
        <v>5</v>
      </c>
      <c r="B1206" s="9">
        <f>IF(D1206=$B$1,,(IF(C1206=MAX($C$3:C1206),,MAX($C$3:C1206))))</f>
        <v>11316524000</v>
      </c>
    </row>
    <row r="1207" spans="1:2" x14ac:dyDescent="0.3">
      <c r="A1207" s="7" t="str">
        <f t="shared" si="18"/>
        <v>5</v>
      </c>
      <c r="B1207" s="9">
        <f>IF(D1207=$B$1,,(IF(C1207=MAX($C$3:C1207),,MAX($C$3:C1207))))</f>
        <v>11316524000</v>
      </c>
    </row>
    <row r="1208" spans="1:2" x14ac:dyDescent="0.3">
      <c r="A1208" s="7" t="str">
        <f t="shared" si="18"/>
        <v>5</v>
      </c>
      <c r="B1208" s="9">
        <f>IF(D1208=$B$1,,(IF(C1208=MAX($C$3:C1208),,MAX($C$3:C1208))))</f>
        <v>11316524000</v>
      </c>
    </row>
    <row r="1209" spans="1:2" x14ac:dyDescent="0.3">
      <c r="A1209" s="7" t="str">
        <f t="shared" si="18"/>
        <v>5</v>
      </c>
      <c r="B1209" s="9">
        <f>IF(D1209=$B$1,,(IF(C1209=MAX($C$3:C1209),,MAX($C$3:C1209))))</f>
        <v>11316524000</v>
      </c>
    </row>
    <row r="1210" spans="1:2" x14ac:dyDescent="0.3">
      <c r="A1210" s="7" t="str">
        <f t="shared" si="18"/>
        <v>5</v>
      </c>
      <c r="B1210" s="9">
        <f>IF(D1210=$B$1,,(IF(C1210=MAX($C$3:C1210),,MAX($C$3:C1210))))</f>
        <v>11316524000</v>
      </c>
    </row>
    <row r="1211" spans="1:2" x14ac:dyDescent="0.3">
      <c r="A1211" s="7" t="str">
        <f t="shared" si="18"/>
        <v>5</v>
      </c>
      <c r="B1211" s="9">
        <f>IF(D1211=$B$1,,(IF(C1211=MAX($C$3:C1211),,MAX($C$3:C1211))))</f>
        <v>11316524000</v>
      </c>
    </row>
    <row r="1212" spans="1:2" x14ac:dyDescent="0.3">
      <c r="A1212" s="7" t="str">
        <f t="shared" si="18"/>
        <v>5</v>
      </c>
      <c r="B1212" s="9">
        <f>IF(D1212=$B$1,,(IF(C1212=MAX($C$3:C1212),,MAX($C$3:C1212))))</f>
        <v>11316524000</v>
      </c>
    </row>
    <row r="1213" spans="1:2" x14ac:dyDescent="0.3">
      <c r="A1213" s="7" t="str">
        <f t="shared" si="18"/>
        <v>5</v>
      </c>
      <c r="B1213" s="9">
        <f>IF(D1213=$B$1,,(IF(C1213=MAX($C$3:C1213),,MAX($C$3:C1213))))</f>
        <v>11316524000</v>
      </c>
    </row>
    <row r="1214" spans="1:2" x14ac:dyDescent="0.3">
      <c r="A1214" s="7" t="str">
        <f t="shared" si="18"/>
        <v>5</v>
      </c>
      <c r="B1214" s="9">
        <f>IF(D1214=$B$1,,(IF(C1214=MAX($C$3:C1214),,MAX($C$3:C1214))))</f>
        <v>11316524000</v>
      </c>
    </row>
    <row r="1215" spans="1:2" x14ac:dyDescent="0.3">
      <c r="A1215" s="7" t="str">
        <f t="shared" si="18"/>
        <v>5</v>
      </c>
      <c r="B1215" s="9">
        <f>IF(D1215=$B$1,,(IF(C1215=MAX($C$3:C1215),,MAX($C$3:C1215))))</f>
        <v>11316524000</v>
      </c>
    </row>
    <row r="1216" spans="1:2" x14ac:dyDescent="0.3">
      <c r="A1216" s="7" t="str">
        <f t="shared" si="18"/>
        <v>5</v>
      </c>
      <c r="B1216" s="9">
        <f>IF(D1216=$B$1,,(IF(C1216=MAX($C$3:C1216),,MAX($C$3:C1216))))</f>
        <v>11316524000</v>
      </c>
    </row>
    <row r="1217" spans="1:2" x14ac:dyDescent="0.3">
      <c r="A1217" s="7" t="str">
        <f t="shared" si="18"/>
        <v>5</v>
      </c>
      <c r="B1217" s="9">
        <f>IF(D1217=$B$1,,(IF(C1217=MAX($C$3:C1217),,MAX($C$3:C1217))))</f>
        <v>11316524000</v>
      </c>
    </row>
    <row r="1218" spans="1:2" x14ac:dyDescent="0.3">
      <c r="A1218" s="7" t="str">
        <f t="shared" si="18"/>
        <v>5</v>
      </c>
      <c r="B1218" s="9">
        <f>IF(D1218=$B$1,,(IF(C1218=MAX($C$3:C1218),,MAX($C$3:C1218))))</f>
        <v>11316524000</v>
      </c>
    </row>
    <row r="1219" spans="1:2" x14ac:dyDescent="0.3">
      <c r="A1219" s="7" t="str">
        <f t="shared" si="18"/>
        <v>5</v>
      </c>
      <c r="B1219" s="9">
        <f>IF(D1219=$B$1,,(IF(C1219=MAX($C$3:C1219),,MAX($C$3:C1219))))</f>
        <v>11316524000</v>
      </c>
    </row>
    <row r="1220" spans="1:2" x14ac:dyDescent="0.3">
      <c r="A1220" s="7" t="str">
        <f t="shared" si="18"/>
        <v>5</v>
      </c>
      <c r="B1220" s="9">
        <f>IF(D1220=$B$1,,(IF(C1220=MAX($C$3:C1220),,MAX($C$3:C1220))))</f>
        <v>11316524000</v>
      </c>
    </row>
    <row r="1221" spans="1:2" x14ac:dyDescent="0.3">
      <c r="A1221" s="7" t="str">
        <f t="shared" ref="A1221:A1284" si="19">IF(B1221=0,LEFT(RIGHT(C1221,6),1),LEFT(RIGHT(B1221,6),1))</f>
        <v>5</v>
      </c>
      <c r="B1221" s="9">
        <f>IF(D1221=$B$1,,(IF(C1221=MAX($C$3:C1221),,MAX($C$3:C1221))))</f>
        <v>11316524000</v>
      </c>
    </row>
    <row r="1222" spans="1:2" x14ac:dyDescent="0.3">
      <c r="A1222" s="7" t="str">
        <f t="shared" si="19"/>
        <v>5</v>
      </c>
      <c r="B1222" s="9">
        <f>IF(D1222=$B$1,,(IF(C1222=MAX($C$3:C1222),,MAX($C$3:C1222))))</f>
        <v>11316524000</v>
      </c>
    </row>
    <row r="1223" spans="1:2" x14ac:dyDescent="0.3">
      <c r="A1223" s="7" t="str">
        <f t="shared" si="19"/>
        <v>5</v>
      </c>
      <c r="B1223" s="9">
        <f>IF(D1223=$B$1,,(IF(C1223=MAX($C$3:C1223),,MAX($C$3:C1223))))</f>
        <v>11316524000</v>
      </c>
    </row>
    <row r="1224" spans="1:2" x14ac:dyDescent="0.3">
      <c r="A1224" s="7" t="str">
        <f t="shared" si="19"/>
        <v>5</v>
      </c>
      <c r="B1224" s="9">
        <f>IF(D1224=$B$1,,(IF(C1224=MAX($C$3:C1224),,MAX($C$3:C1224))))</f>
        <v>11316524000</v>
      </c>
    </row>
    <row r="1225" spans="1:2" x14ac:dyDescent="0.3">
      <c r="A1225" s="7" t="str">
        <f t="shared" si="19"/>
        <v>5</v>
      </c>
      <c r="B1225" s="9">
        <f>IF(D1225=$B$1,,(IF(C1225=MAX($C$3:C1225),,MAX($C$3:C1225))))</f>
        <v>11316524000</v>
      </c>
    </row>
    <row r="1226" spans="1:2" x14ac:dyDescent="0.3">
      <c r="A1226" s="7" t="str">
        <f t="shared" si="19"/>
        <v>5</v>
      </c>
      <c r="B1226" s="9">
        <f>IF(D1226=$B$1,,(IF(C1226=MAX($C$3:C1226),,MAX($C$3:C1226))))</f>
        <v>11316524000</v>
      </c>
    </row>
    <row r="1227" spans="1:2" x14ac:dyDescent="0.3">
      <c r="A1227" s="7" t="str">
        <f t="shared" si="19"/>
        <v>5</v>
      </c>
      <c r="B1227" s="9">
        <f>IF(D1227=$B$1,,(IF(C1227=MAX($C$3:C1227),,MAX($C$3:C1227))))</f>
        <v>11316524000</v>
      </c>
    </row>
    <row r="1228" spans="1:2" x14ac:dyDescent="0.3">
      <c r="A1228" s="7" t="str">
        <f t="shared" si="19"/>
        <v>5</v>
      </c>
      <c r="B1228" s="9">
        <f>IF(D1228=$B$1,,(IF(C1228=MAX($C$3:C1228),,MAX($C$3:C1228))))</f>
        <v>11316524000</v>
      </c>
    </row>
    <row r="1229" spans="1:2" x14ac:dyDescent="0.3">
      <c r="A1229" s="7" t="str">
        <f t="shared" si="19"/>
        <v>5</v>
      </c>
      <c r="B1229" s="9">
        <f>IF(D1229=$B$1,,(IF(C1229=MAX($C$3:C1229),,MAX($C$3:C1229))))</f>
        <v>11316524000</v>
      </c>
    </row>
    <row r="1230" spans="1:2" x14ac:dyDescent="0.3">
      <c r="A1230" s="7" t="str">
        <f t="shared" si="19"/>
        <v>5</v>
      </c>
      <c r="B1230" s="9">
        <f>IF(D1230=$B$1,,(IF(C1230=MAX($C$3:C1230),,MAX($C$3:C1230))))</f>
        <v>11316524000</v>
      </c>
    </row>
    <row r="1231" spans="1:2" x14ac:dyDescent="0.3">
      <c r="A1231" s="7" t="str">
        <f t="shared" si="19"/>
        <v>5</v>
      </c>
      <c r="B1231" s="9">
        <f>IF(D1231=$B$1,,(IF(C1231=MAX($C$3:C1231),,MAX($C$3:C1231))))</f>
        <v>11316524000</v>
      </c>
    </row>
    <row r="1232" spans="1:2" x14ac:dyDescent="0.3">
      <c r="A1232" s="7" t="str">
        <f t="shared" si="19"/>
        <v>5</v>
      </c>
      <c r="B1232" s="9">
        <f>IF(D1232=$B$1,,(IF(C1232=MAX($C$3:C1232),,MAX($C$3:C1232))))</f>
        <v>11316524000</v>
      </c>
    </row>
    <row r="1233" spans="1:2" x14ac:dyDescent="0.3">
      <c r="A1233" s="7" t="str">
        <f t="shared" si="19"/>
        <v>5</v>
      </c>
      <c r="B1233" s="9">
        <f>IF(D1233=$B$1,,(IF(C1233=MAX($C$3:C1233),,MAX($C$3:C1233))))</f>
        <v>11316524000</v>
      </c>
    </row>
    <row r="1234" spans="1:2" x14ac:dyDescent="0.3">
      <c r="A1234" s="7" t="str">
        <f t="shared" si="19"/>
        <v>5</v>
      </c>
      <c r="B1234" s="9">
        <f>IF(D1234=$B$1,,(IF(C1234=MAX($C$3:C1234),,MAX($C$3:C1234))))</f>
        <v>11316524000</v>
      </c>
    </row>
    <row r="1235" spans="1:2" x14ac:dyDescent="0.3">
      <c r="A1235" s="7" t="str">
        <f t="shared" si="19"/>
        <v>5</v>
      </c>
      <c r="B1235" s="9">
        <f>IF(D1235=$B$1,,(IF(C1235=MAX($C$3:C1235),,MAX($C$3:C1235))))</f>
        <v>11316524000</v>
      </c>
    </row>
    <row r="1236" spans="1:2" x14ac:dyDescent="0.3">
      <c r="A1236" s="7" t="str">
        <f t="shared" si="19"/>
        <v>5</v>
      </c>
      <c r="B1236" s="9">
        <f>IF(D1236=$B$1,,(IF(C1236=MAX($C$3:C1236),,MAX($C$3:C1236))))</f>
        <v>11316524000</v>
      </c>
    </row>
    <row r="1237" spans="1:2" x14ac:dyDescent="0.3">
      <c r="A1237" s="7" t="str">
        <f t="shared" si="19"/>
        <v>5</v>
      </c>
      <c r="B1237" s="9">
        <f>IF(D1237=$B$1,,(IF(C1237=MAX($C$3:C1237),,MAX($C$3:C1237))))</f>
        <v>11316524000</v>
      </c>
    </row>
    <row r="1238" spans="1:2" x14ac:dyDescent="0.3">
      <c r="A1238" s="7" t="str">
        <f t="shared" si="19"/>
        <v>5</v>
      </c>
      <c r="B1238" s="9">
        <f>IF(D1238=$B$1,,(IF(C1238=MAX($C$3:C1238),,MAX($C$3:C1238))))</f>
        <v>11316524000</v>
      </c>
    </row>
    <row r="1239" spans="1:2" x14ac:dyDescent="0.3">
      <c r="A1239" s="7" t="str">
        <f t="shared" si="19"/>
        <v>5</v>
      </c>
      <c r="B1239" s="9">
        <f>IF(D1239=$B$1,,(IF(C1239=MAX($C$3:C1239),,MAX($C$3:C1239))))</f>
        <v>11316524000</v>
      </c>
    </row>
    <row r="1240" spans="1:2" x14ac:dyDescent="0.3">
      <c r="A1240" s="7" t="str">
        <f t="shared" si="19"/>
        <v>5</v>
      </c>
      <c r="B1240" s="9">
        <f>IF(D1240=$B$1,,(IF(C1240=MAX($C$3:C1240),,MAX($C$3:C1240))))</f>
        <v>11316524000</v>
      </c>
    </row>
    <row r="1241" spans="1:2" x14ac:dyDescent="0.3">
      <c r="A1241" s="7" t="str">
        <f t="shared" si="19"/>
        <v>5</v>
      </c>
      <c r="B1241" s="9">
        <f>IF(D1241=$B$1,,(IF(C1241=MAX($C$3:C1241),,MAX($C$3:C1241))))</f>
        <v>11316524000</v>
      </c>
    </row>
    <row r="1242" spans="1:2" x14ac:dyDescent="0.3">
      <c r="A1242" s="7" t="str">
        <f t="shared" si="19"/>
        <v>5</v>
      </c>
      <c r="B1242" s="9">
        <f>IF(D1242=$B$1,,(IF(C1242=MAX($C$3:C1242),,MAX($C$3:C1242))))</f>
        <v>11316524000</v>
      </c>
    </row>
    <row r="1243" spans="1:2" x14ac:dyDescent="0.3">
      <c r="A1243" s="7" t="str">
        <f t="shared" si="19"/>
        <v>5</v>
      </c>
      <c r="B1243" s="9">
        <f>IF(D1243=$B$1,,(IF(C1243=MAX($C$3:C1243),,MAX($C$3:C1243))))</f>
        <v>11316524000</v>
      </c>
    </row>
    <row r="1244" spans="1:2" x14ac:dyDescent="0.3">
      <c r="A1244" s="7" t="str">
        <f t="shared" si="19"/>
        <v>5</v>
      </c>
      <c r="B1244" s="9">
        <f>IF(D1244=$B$1,,(IF(C1244=MAX($C$3:C1244),,MAX($C$3:C1244))))</f>
        <v>11316524000</v>
      </c>
    </row>
    <row r="1245" spans="1:2" x14ac:dyDescent="0.3">
      <c r="A1245" s="7" t="str">
        <f t="shared" si="19"/>
        <v>5</v>
      </c>
      <c r="B1245" s="9">
        <f>IF(D1245=$B$1,,(IF(C1245=MAX($C$3:C1245),,MAX($C$3:C1245))))</f>
        <v>11316524000</v>
      </c>
    </row>
    <row r="1246" spans="1:2" x14ac:dyDescent="0.3">
      <c r="A1246" s="7" t="str">
        <f t="shared" si="19"/>
        <v>5</v>
      </c>
      <c r="B1246" s="9">
        <f>IF(D1246=$B$1,,(IF(C1246=MAX($C$3:C1246),,MAX($C$3:C1246))))</f>
        <v>11316524000</v>
      </c>
    </row>
    <row r="1247" spans="1:2" x14ac:dyDescent="0.3">
      <c r="A1247" s="7" t="str">
        <f t="shared" si="19"/>
        <v>5</v>
      </c>
      <c r="B1247" s="9">
        <f>IF(D1247=$B$1,,(IF(C1247=MAX($C$3:C1247),,MAX($C$3:C1247))))</f>
        <v>11316524000</v>
      </c>
    </row>
    <row r="1248" spans="1:2" x14ac:dyDescent="0.3">
      <c r="A1248" s="7" t="str">
        <f t="shared" si="19"/>
        <v>5</v>
      </c>
      <c r="B1248" s="9">
        <f>IF(D1248=$B$1,,(IF(C1248=MAX($C$3:C1248),,MAX($C$3:C1248))))</f>
        <v>11316524000</v>
      </c>
    </row>
    <row r="1249" spans="1:2" x14ac:dyDescent="0.3">
      <c r="A1249" s="7" t="str">
        <f t="shared" si="19"/>
        <v>5</v>
      </c>
      <c r="B1249" s="9">
        <f>IF(D1249=$B$1,,(IF(C1249=MAX($C$3:C1249),,MAX($C$3:C1249))))</f>
        <v>11316524000</v>
      </c>
    </row>
    <row r="1250" spans="1:2" x14ac:dyDescent="0.3">
      <c r="A1250" s="7" t="str">
        <f t="shared" si="19"/>
        <v>5</v>
      </c>
      <c r="B1250" s="9">
        <f>IF(D1250=$B$1,,(IF(C1250=MAX($C$3:C1250),,MAX($C$3:C1250))))</f>
        <v>11316524000</v>
      </c>
    </row>
    <row r="1251" spans="1:2" x14ac:dyDescent="0.3">
      <c r="A1251" s="7" t="str">
        <f t="shared" si="19"/>
        <v>5</v>
      </c>
      <c r="B1251" s="9">
        <f>IF(D1251=$B$1,,(IF(C1251=MAX($C$3:C1251),,MAX($C$3:C1251))))</f>
        <v>11316524000</v>
      </c>
    </row>
    <row r="1252" spans="1:2" x14ac:dyDescent="0.3">
      <c r="A1252" s="7" t="str">
        <f t="shared" si="19"/>
        <v>5</v>
      </c>
      <c r="B1252" s="9">
        <f>IF(D1252=$B$1,,(IF(C1252=MAX($C$3:C1252),,MAX($C$3:C1252))))</f>
        <v>11316524000</v>
      </c>
    </row>
    <row r="1253" spans="1:2" x14ac:dyDescent="0.3">
      <c r="A1253" s="7" t="str">
        <f t="shared" si="19"/>
        <v>5</v>
      </c>
      <c r="B1253" s="9">
        <f>IF(D1253=$B$1,,(IF(C1253=MAX($C$3:C1253),,MAX($C$3:C1253))))</f>
        <v>11316524000</v>
      </c>
    </row>
    <row r="1254" spans="1:2" x14ac:dyDescent="0.3">
      <c r="A1254" s="7" t="str">
        <f t="shared" si="19"/>
        <v>5</v>
      </c>
      <c r="B1254" s="9">
        <f>IF(D1254=$B$1,,(IF(C1254=MAX($C$3:C1254),,MAX($C$3:C1254))))</f>
        <v>11316524000</v>
      </c>
    </row>
    <row r="1255" spans="1:2" x14ac:dyDescent="0.3">
      <c r="A1255" s="7" t="str">
        <f t="shared" si="19"/>
        <v>5</v>
      </c>
      <c r="B1255" s="9">
        <f>IF(D1255=$B$1,,(IF(C1255=MAX($C$3:C1255),,MAX($C$3:C1255))))</f>
        <v>11316524000</v>
      </c>
    </row>
    <row r="1256" spans="1:2" x14ac:dyDescent="0.3">
      <c r="A1256" s="7" t="str">
        <f t="shared" si="19"/>
        <v>5</v>
      </c>
      <c r="B1256" s="9">
        <f>IF(D1256=$B$1,,(IF(C1256=MAX($C$3:C1256),,MAX($C$3:C1256))))</f>
        <v>11316524000</v>
      </c>
    </row>
    <row r="1257" spans="1:2" x14ac:dyDescent="0.3">
      <c r="A1257" s="7" t="str">
        <f t="shared" si="19"/>
        <v>5</v>
      </c>
      <c r="B1257" s="9">
        <f>IF(D1257=$B$1,,(IF(C1257=MAX($C$3:C1257),,MAX($C$3:C1257))))</f>
        <v>11316524000</v>
      </c>
    </row>
    <row r="1258" spans="1:2" x14ac:dyDescent="0.3">
      <c r="A1258" s="7" t="str">
        <f t="shared" si="19"/>
        <v>5</v>
      </c>
      <c r="B1258" s="9">
        <f>IF(D1258=$B$1,,(IF(C1258=MAX($C$3:C1258),,MAX($C$3:C1258))))</f>
        <v>11316524000</v>
      </c>
    </row>
    <row r="1259" spans="1:2" x14ac:dyDescent="0.3">
      <c r="A1259" s="7" t="str">
        <f t="shared" si="19"/>
        <v>5</v>
      </c>
      <c r="B1259" s="9">
        <f>IF(D1259=$B$1,,(IF(C1259=MAX($C$3:C1259),,MAX($C$3:C1259))))</f>
        <v>11316524000</v>
      </c>
    </row>
    <row r="1260" spans="1:2" x14ac:dyDescent="0.3">
      <c r="A1260" s="7" t="str">
        <f t="shared" si="19"/>
        <v>5</v>
      </c>
      <c r="B1260" s="9">
        <f>IF(D1260=$B$1,,(IF(C1260=MAX($C$3:C1260),,MAX($C$3:C1260))))</f>
        <v>11316524000</v>
      </c>
    </row>
    <row r="1261" spans="1:2" x14ac:dyDescent="0.3">
      <c r="A1261" s="7" t="str">
        <f t="shared" si="19"/>
        <v>5</v>
      </c>
      <c r="B1261" s="9">
        <f>IF(D1261=$B$1,,(IF(C1261=MAX($C$3:C1261),,MAX($C$3:C1261))))</f>
        <v>11316524000</v>
      </c>
    </row>
    <row r="1262" spans="1:2" x14ac:dyDescent="0.3">
      <c r="A1262" s="7" t="str">
        <f t="shared" si="19"/>
        <v>5</v>
      </c>
      <c r="B1262" s="9">
        <f>IF(D1262=$B$1,,(IF(C1262=MAX($C$3:C1262),,MAX($C$3:C1262))))</f>
        <v>11316524000</v>
      </c>
    </row>
    <row r="1263" spans="1:2" x14ac:dyDescent="0.3">
      <c r="A1263" s="7" t="str">
        <f t="shared" si="19"/>
        <v>5</v>
      </c>
      <c r="B1263" s="9">
        <f>IF(D1263=$B$1,,(IF(C1263=MAX($C$3:C1263),,MAX($C$3:C1263))))</f>
        <v>11316524000</v>
      </c>
    </row>
    <row r="1264" spans="1:2" x14ac:dyDescent="0.3">
      <c r="A1264" s="7" t="str">
        <f t="shared" si="19"/>
        <v>5</v>
      </c>
      <c r="B1264" s="9">
        <f>IF(D1264=$B$1,,(IF(C1264=MAX($C$3:C1264),,MAX($C$3:C1264))))</f>
        <v>11316524000</v>
      </c>
    </row>
    <row r="1265" spans="1:2" x14ac:dyDescent="0.3">
      <c r="A1265" s="7" t="str">
        <f t="shared" si="19"/>
        <v>5</v>
      </c>
      <c r="B1265" s="9">
        <f>IF(D1265=$B$1,,(IF(C1265=MAX($C$3:C1265),,MAX($C$3:C1265))))</f>
        <v>11316524000</v>
      </c>
    </row>
    <row r="1266" spans="1:2" x14ac:dyDescent="0.3">
      <c r="A1266" s="7" t="str">
        <f t="shared" si="19"/>
        <v>5</v>
      </c>
      <c r="B1266" s="9">
        <f>IF(D1266=$B$1,,(IF(C1266=MAX($C$3:C1266),,MAX($C$3:C1266))))</f>
        <v>11316524000</v>
      </c>
    </row>
    <row r="1267" spans="1:2" x14ac:dyDescent="0.3">
      <c r="A1267" s="7" t="str">
        <f t="shared" si="19"/>
        <v>5</v>
      </c>
      <c r="B1267" s="9">
        <f>IF(D1267=$B$1,,(IF(C1267=MAX($C$3:C1267),,MAX($C$3:C1267))))</f>
        <v>11316524000</v>
      </c>
    </row>
    <row r="1268" spans="1:2" x14ac:dyDescent="0.3">
      <c r="A1268" s="7" t="str">
        <f t="shared" si="19"/>
        <v>5</v>
      </c>
      <c r="B1268" s="9">
        <f>IF(D1268=$B$1,,(IF(C1268=MAX($C$3:C1268),,MAX($C$3:C1268))))</f>
        <v>11316524000</v>
      </c>
    </row>
    <row r="1269" spans="1:2" x14ac:dyDescent="0.3">
      <c r="A1269" s="7" t="str">
        <f t="shared" si="19"/>
        <v>5</v>
      </c>
      <c r="B1269" s="9">
        <f>IF(D1269=$B$1,,(IF(C1269=MAX($C$3:C1269),,MAX($C$3:C1269))))</f>
        <v>11316524000</v>
      </c>
    </row>
    <row r="1270" spans="1:2" x14ac:dyDescent="0.3">
      <c r="A1270" s="7" t="str">
        <f t="shared" si="19"/>
        <v>5</v>
      </c>
      <c r="B1270" s="9">
        <f>IF(D1270=$B$1,,(IF(C1270=MAX($C$3:C1270),,MAX($C$3:C1270))))</f>
        <v>11316524000</v>
      </c>
    </row>
    <row r="1271" spans="1:2" x14ac:dyDescent="0.3">
      <c r="A1271" s="7" t="str">
        <f t="shared" si="19"/>
        <v>5</v>
      </c>
      <c r="B1271" s="9">
        <f>IF(D1271=$B$1,,(IF(C1271=MAX($C$3:C1271),,MAX($C$3:C1271))))</f>
        <v>11316524000</v>
      </c>
    </row>
    <row r="1272" spans="1:2" x14ac:dyDescent="0.3">
      <c r="A1272" s="7" t="str">
        <f t="shared" si="19"/>
        <v>5</v>
      </c>
      <c r="B1272" s="9">
        <f>IF(D1272=$B$1,,(IF(C1272=MAX($C$3:C1272),,MAX($C$3:C1272))))</f>
        <v>11316524000</v>
      </c>
    </row>
    <row r="1273" spans="1:2" x14ac:dyDescent="0.3">
      <c r="A1273" s="7" t="str">
        <f t="shared" si="19"/>
        <v>5</v>
      </c>
      <c r="B1273" s="9">
        <f>IF(D1273=$B$1,,(IF(C1273=MAX($C$3:C1273),,MAX($C$3:C1273))))</f>
        <v>11316524000</v>
      </c>
    </row>
    <row r="1274" spans="1:2" x14ac:dyDescent="0.3">
      <c r="A1274" s="7" t="str">
        <f t="shared" si="19"/>
        <v>5</v>
      </c>
      <c r="B1274" s="9">
        <f>IF(D1274=$B$1,,(IF(C1274=MAX($C$3:C1274),,MAX($C$3:C1274))))</f>
        <v>11316524000</v>
      </c>
    </row>
    <row r="1275" spans="1:2" x14ac:dyDescent="0.3">
      <c r="A1275" s="7" t="str">
        <f t="shared" si="19"/>
        <v>5</v>
      </c>
      <c r="B1275" s="9">
        <f>IF(D1275=$B$1,,(IF(C1275=MAX($C$3:C1275),,MAX($C$3:C1275))))</f>
        <v>11316524000</v>
      </c>
    </row>
    <row r="1276" spans="1:2" x14ac:dyDescent="0.3">
      <c r="A1276" s="7" t="str">
        <f t="shared" si="19"/>
        <v>5</v>
      </c>
      <c r="B1276" s="9">
        <f>IF(D1276=$B$1,,(IF(C1276=MAX($C$3:C1276),,MAX($C$3:C1276))))</f>
        <v>11316524000</v>
      </c>
    </row>
    <row r="1277" spans="1:2" x14ac:dyDescent="0.3">
      <c r="A1277" s="7" t="str">
        <f t="shared" si="19"/>
        <v>5</v>
      </c>
      <c r="B1277" s="9">
        <f>IF(D1277=$B$1,,(IF(C1277=MAX($C$3:C1277),,MAX($C$3:C1277))))</f>
        <v>11316524000</v>
      </c>
    </row>
    <row r="1278" spans="1:2" x14ac:dyDescent="0.3">
      <c r="A1278" s="7" t="str">
        <f t="shared" si="19"/>
        <v>5</v>
      </c>
      <c r="B1278" s="9">
        <f>IF(D1278=$B$1,,(IF(C1278=MAX($C$3:C1278),,MAX($C$3:C1278))))</f>
        <v>11316524000</v>
      </c>
    </row>
    <row r="1279" spans="1:2" x14ac:dyDescent="0.3">
      <c r="A1279" s="7" t="str">
        <f t="shared" si="19"/>
        <v>5</v>
      </c>
      <c r="B1279" s="9">
        <f>IF(D1279=$B$1,,(IF(C1279=MAX($C$3:C1279),,MAX($C$3:C1279))))</f>
        <v>11316524000</v>
      </c>
    </row>
    <row r="1280" spans="1:2" x14ac:dyDescent="0.3">
      <c r="A1280" s="7" t="str">
        <f t="shared" si="19"/>
        <v>5</v>
      </c>
      <c r="B1280" s="9">
        <f>IF(D1280=$B$1,,(IF(C1280=MAX($C$3:C1280),,MAX($C$3:C1280))))</f>
        <v>11316524000</v>
      </c>
    </row>
    <row r="1281" spans="1:2" x14ac:dyDescent="0.3">
      <c r="A1281" s="7" t="str">
        <f t="shared" si="19"/>
        <v>5</v>
      </c>
      <c r="B1281" s="9">
        <f>IF(D1281=$B$1,,(IF(C1281=MAX($C$3:C1281),,MAX($C$3:C1281))))</f>
        <v>11316524000</v>
      </c>
    </row>
    <row r="1282" spans="1:2" x14ac:dyDescent="0.3">
      <c r="A1282" s="7" t="str">
        <f t="shared" si="19"/>
        <v>5</v>
      </c>
      <c r="B1282" s="9">
        <f>IF(D1282=$B$1,,(IF(C1282=MAX($C$3:C1282),,MAX($C$3:C1282))))</f>
        <v>11316524000</v>
      </c>
    </row>
    <row r="1283" spans="1:2" x14ac:dyDescent="0.3">
      <c r="A1283" s="7" t="str">
        <f t="shared" si="19"/>
        <v>5</v>
      </c>
      <c r="B1283" s="9">
        <f>IF(D1283=$B$1,,(IF(C1283=MAX($C$3:C1283),,MAX($C$3:C1283))))</f>
        <v>11316524000</v>
      </c>
    </row>
    <row r="1284" spans="1:2" x14ac:dyDescent="0.3">
      <c r="A1284" s="7" t="str">
        <f t="shared" si="19"/>
        <v>5</v>
      </c>
      <c r="B1284" s="9">
        <f>IF(D1284=$B$1,,(IF(C1284=MAX($C$3:C1284),,MAX($C$3:C1284))))</f>
        <v>11316524000</v>
      </c>
    </row>
    <row r="1285" spans="1:2" x14ac:dyDescent="0.3">
      <c r="A1285" s="7" t="str">
        <f t="shared" ref="A1285:A1348" si="20">IF(B1285=0,LEFT(RIGHT(C1285,6),1),LEFT(RIGHT(B1285,6),1))</f>
        <v>5</v>
      </c>
      <c r="B1285" s="9">
        <f>IF(D1285=$B$1,,(IF(C1285=MAX($C$3:C1285),,MAX($C$3:C1285))))</f>
        <v>11316524000</v>
      </c>
    </row>
    <row r="1286" spans="1:2" x14ac:dyDescent="0.3">
      <c r="A1286" s="7" t="str">
        <f t="shared" si="20"/>
        <v>5</v>
      </c>
      <c r="B1286" s="9">
        <f>IF(D1286=$B$1,,(IF(C1286=MAX($C$3:C1286),,MAX($C$3:C1286))))</f>
        <v>11316524000</v>
      </c>
    </row>
    <row r="1287" spans="1:2" x14ac:dyDescent="0.3">
      <c r="A1287" s="7" t="str">
        <f t="shared" si="20"/>
        <v>5</v>
      </c>
      <c r="B1287" s="9">
        <f>IF(D1287=$B$1,,(IF(C1287=MAX($C$3:C1287),,MAX($C$3:C1287))))</f>
        <v>11316524000</v>
      </c>
    </row>
    <row r="1288" spans="1:2" x14ac:dyDescent="0.3">
      <c r="A1288" s="7" t="str">
        <f t="shared" si="20"/>
        <v>5</v>
      </c>
      <c r="B1288" s="9">
        <f>IF(D1288=$B$1,,(IF(C1288=MAX($C$3:C1288),,MAX($C$3:C1288))))</f>
        <v>11316524000</v>
      </c>
    </row>
    <row r="1289" spans="1:2" x14ac:dyDescent="0.3">
      <c r="A1289" s="7" t="str">
        <f t="shared" si="20"/>
        <v>5</v>
      </c>
      <c r="B1289" s="9">
        <f>IF(D1289=$B$1,,(IF(C1289=MAX($C$3:C1289),,MAX($C$3:C1289))))</f>
        <v>11316524000</v>
      </c>
    </row>
    <row r="1290" spans="1:2" x14ac:dyDescent="0.3">
      <c r="A1290" s="7" t="str">
        <f t="shared" si="20"/>
        <v>5</v>
      </c>
      <c r="B1290" s="9">
        <f>IF(D1290=$B$1,,(IF(C1290=MAX($C$3:C1290),,MAX($C$3:C1290))))</f>
        <v>11316524000</v>
      </c>
    </row>
    <row r="1291" spans="1:2" x14ac:dyDescent="0.3">
      <c r="A1291" s="7" t="str">
        <f t="shared" si="20"/>
        <v>5</v>
      </c>
      <c r="B1291" s="9">
        <f>IF(D1291=$B$1,,(IF(C1291=MAX($C$3:C1291),,MAX($C$3:C1291))))</f>
        <v>11316524000</v>
      </c>
    </row>
    <row r="1292" spans="1:2" x14ac:dyDescent="0.3">
      <c r="A1292" s="7" t="str">
        <f t="shared" si="20"/>
        <v>5</v>
      </c>
      <c r="B1292" s="9">
        <f>IF(D1292=$B$1,,(IF(C1292=MAX($C$3:C1292),,MAX($C$3:C1292))))</f>
        <v>11316524000</v>
      </c>
    </row>
    <row r="1293" spans="1:2" x14ac:dyDescent="0.3">
      <c r="A1293" s="7" t="str">
        <f t="shared" si="20"/>
        <v>5</v>
      </c>
      <c r="B1293" s="9">
        <f>IF(D1293=$B$1,,(IF(C1293=MAX($C$3:C1293),,MAX($C$3:C1293))))</f>
        <v>11316524000</v>
      </c>
    </row>
    <row r="1294" spans="1:2" x14ac:dyDescent="0.3">
      <c r="A1294" s="7" t="str">
        <f t="shared" si="20"/>
        <v>5</v>
      </c>
      <c r="B1294" s="9">
        <f>IF(D1294=$B$1,,(IF(C1294=MAX($C$3:C1294),,MAX($C$3:C1294))))</f>
        <v>11316524000</v>
      </c>
    </row>
    <row r="1295" spans="1:2" x14ac:dyDescent="0.3">
      <c r="A1295" s="7" t="str">
        <f t="shared" si="20"/>
        <v>5</v>
      </c>
      <c r="B1295" s="9">
        <f>IF(D1295=$B$1,,(IF(C1295=MAX($C$3:C1295),,MAX($C$3:C1295))))</f>
        <v>11316524000</v>
      </c>
    </row>
    <row r="1296" spans="1:2" x14ac:dyDescent="0.3">
      <c r="A1296" s="7" t="str">
        <f t="shared" si="20"/>
        <v>5</v>
      </c>
      <c r="B1296" s="9">
        <f>IF(D1296=$B$1,,(IF(C1296=MAX($C$3:C1296),,MAX($C$3:C1296))))</f>
        <v>11316524000</v>
      </c>
    </row>
    <row r="1297" spans="1:2" x14ac:dyDescent="0.3">
      <c r="A1297" s="7" t="str">
        <f t="shared" si="20"/>
        <v>5</v>
      </c>
      <c r="B1297" s="9">
        <f>IF(D1297=$B$1,,(IF(C1297=MAX($C$3:C1297),,MAX($C$3:C1297))))</f>
        <v>11316524000</v>
      </c>
    </row>
    <row r="1298" spans="1:2" x14ac:dyDescent="0.3">
      <c r="A1298" s="7" t="str">
        <f t="shared" si="20"/>
        <v>5</v>
      </c>
      <c r="B1298" s="9">
        <f>IF(D1298=$B$1,,(IF(C1298=MAX($C$3:C1298),,MAX($C$3:C1298))))</f>
        <v>11316524000</v>
      </c>
    </row>
    <row r="1299" spans="1:2" x14ac:dyDescent="0.3">
      <c r="A1299" s="7" t="str">
        <f t="shared" si="20"/>
        <v>5</v>
      </c>
      <c r="B1299" s="9">
        <f>IF(D1299=$B$1,,(IF(C1299=MAX($C$3:C1299),,MAX($C$3:C1299))))</f>
        <v>11316524000</v>
      </c>
    </row>
    <row r="1300" spans="1:2" x14ac:dyDescent="0.3">
      <c r="A1300" s="7" t="str">
        <f t="shared" si="20"/>
        <v>5</v>
      </c>
      <c r="B1300" s="9">
        <f>IF(D1300=$B$1,,(IF(C1300=MAX($C$3:C1300),,MAX($C$3:C1300))))</f>
        <v>11316524000</v>
      </c>
    </row>
    <row r="1301" spans="1:2" x14ac:dyDescent="0.3">
      <c r="A1301" s="7" t="str">
        <f t="shared" si="20"/>
        <v>5</v>
      </c>
      <c r="B1301" s="9">
        <f>IF(D1301=$B$1,,(IF(C1301=MAX($C$3:C1301),,MAX($C$3:C1301))))</f>
        <v>11316524000</v>
      </c>
    </row>
    <row r="1302" spans="1:2" x14ac:dyDescent="0.3">
      <c r="A1302" s="7" t="str">
        <f t="shared" si="20"/>
        <v>5</v>
      </c>
      <c r="B1302" s="9">
        <f>IF(D1302=$B$1,,(IF(C1302=MAX($C$3:C1302),,MAX($C$3:C1302))))</f>
        <v>11316524000</v>
      </c>
    </row>
    <row r="1303" spans="1:2" x14ac:dyDescent="0.3">
      <c r="A1303" s="7" t="str">
        <f t="shared" si="20"/>
        <v>5</v>
      </c>
      <c r="B1303" s="9">
        <f>IF(D1303=$B$1,,(IF(C1303=MAX($C$3:C1303),,MAX($C$3:C1303))))</f>
        <v>11316524000</v>
      </c>
    </row>
    <row r="1304" spans="1:2" x14ac:dyDescent="0.3">
      <c r="A1304" s="7" t="str">
        <f t="shared" si="20"/>
        <v>5</v>
      </c>
      <c r="B1304" s="9">
        <f>IF(D1304=$B$1,,(IF(C1304=MAX($C$3:C1304),,MAX($C$3:C1304))))</f>
        <v>11316524000</v>
      </c>
    </row>
    <row r="1305" spans="1:2" x14ac:dyDescent="0.3">
      <c r="A1305" s="7" t="str">
        <f t="shared" si="20"/>
        <v>5</v>
      </c>
      <c r="B1305" s="9">
        <f>IF(D1305=$B$1,,(IF(C1305=MAX($C$3:C1305),,MAX($C$3:C1305))))</f>
        <v>11316524000</v>
      </c>
    </row>
    <row r="1306" spans="1:2" x14ac:dyDescent="0.3">
      <c r="A1306" s="7" t="str">
        <f t="shared" si="20"/>
        <v>5</v>
      </c>
      <c r="B1306" s="9">
        <f>IF(D1306=$B$1,,(IF(C1306=MAX($C$3:C1306),,MAX($C$3:C1306))))</f>
        <v>11316524000</v>
      </c>
    </row>
    <row r="1307" spans="1:2" x14ac:dyDescent="0.3">
      <c r="A1307" s="7" t="str">
        <f t="shared" si="20"/>
        <v>5</v>
      </c>
      <c r="B1307" s="9">
        <f>IF(D1307=$B$1,,(IF(C1307=MAX($C$3:C1307),,MAX($C$3:C1307))))</f>
        <v>11316524000</v>
      </c>
    </row>
    <row r="1308" spans="1:2" x14ac:dyDescent="0.3">
      <c r="A1308" s="7" t="str">
        <f t="shared" si="20"/>
        <v>5</v>
      </c>
      <c r="B1308" s="9">
        <f>IF(D1308=$B$1,,(IF(C1308=MAX($C$3:C1308),,MAX($C$3:C1308))))</f>
        <v>11316524000</v>
      </c>
    </row>
    <row r="1309" spans="1:2" x14ac:dyDescent="0.3">
      <c r="A1309" s="7" t="str">
        <f t="shared" si="20"/>
        <v>5</v>
      </c>
      <c r="B1309" s="9">
        <f>IF(D1309=$B$1,,(IF(C1309=MAX($C$3:C1309),,MAX($C$3:C1309))))</f>
        <v>11316524000</v>
      </c>
    </row>
    <row r="1310" spans="1:2" x14ac:dyDescent="0.3">
      <c r="A1310" s="7" t="str">
        <f t="shared" si="20"/>
        <v>5</v>
      </c>
      <c r="B1310" s="9">
        <f>IF(D1310=$B$1,,(IF(C1310=MAX($C$3:C1310),,MAX($C$3:C1310))))</f>
        <v>11316524000</v>
      </c>
    </row>
    <row r="1311" spans="1:2" x14ac:dyDescent="0.3">
      <c r="A1311" s="7" t="str">
        <f t="shared" si="20"/>
        <v>5</v>
      </c>
      <c r="B1311" s="9">
        <f>IF(D1311=$B$1,,(IF(C1311=MAX($C$3:C1311),,MAX($C$3:C1311))))</f>
        <v>11316524000</v>
      </c>
    </row>
    <row r="1312" spans="1:2" x14ac:dyDescent="0.3">
      <c r="A1312" s="7" t="str">
        <f t="shared" si="20"/>
        <v>5</v>
      </c>
      <c r="B1312" s="9">
        <f>IF(D1312=$B$1,,(IF(C1312=MAX($C$3:C1312),,MAX($C$3:C1312))))</f>
        <v>11316524000</v>
      </c>
    </row>
    <row r="1313" spans="1:2" x14ac:dyDescent="0.3">
      <c r="A1313" s="7" t="str">
        <f t="shared" si="20"/>
        <v>5</v>
      </c>
      <c r="B1313" s="9">
        <f>IF(D1313=$B$1,,(IF(C1313=MAX($C$3:C1313),,MAX($C$3:C1313))))</f>
        <v>11316524000</v>
      </c>
    </row>
    <row r="1314" spans="1:2" x14ac:dyDescent="0.3">
      <c r="A1314" s="7" t="str">
        <f t="shared" si="20"/>
        <v>5</v>
      </c>
      <c r="B1314" s="9">
        <f>IF(D1314=$B$1,,(IF(C1314=MAX($C$3:C1314),,MAX($C$3:C1314))))</f>
        <v>11316524000</v>
      </c>
    </row>
    <row r="1315" spans="1:2" x14ac:dyDescent="0.3">
      <c r="A1315" s="7" t="str">
        <f t="shared" si="20"/>
        <v>5</v>
      </c>
      <c r="B1315" s="9">
        <f>IF(D1315=$B$1,,(IF(C1315=MAX($C$3:C1315),,MAX($C$3:C1315))))</f>
        <v>11316524000</v>
      </c>
    </row>
    <row r="1316" spans="1:2" x14ac:dyDescent="0.3">
      <c r="A1316" s="7" t="str">
        <f t="shared" si="20"/>
        <v>5</v>
      </c>
      <c r="B1316" s="9">
        <f>IF(D1316=$B$1,,(IF(C1316=MAX($C$3:C1316),,MAX($C$3:C1316))))</f>
        <v>11316524000</v>
      </c>
    </row>
    <row r="1317" spans="1:2" x14ac:dyDescent="0.3">
      <c r="A1317" s="7" t="str">
        <f t="shared" si="20"/>
        <v>5</v>
      </c>
      <c r="B1317" s="9">
        <f>IF(D1317=$B$1,,(IF(C1317=MAX($C$3:C1317),,MAX($C$3:C1317))))</f>
        <v>11316524000</v>
      </c>
    </row>
    <row r="1318" spans="1:2" x14ac:dyDescent="0.3">
      <c r="A1318" s="7" t="str">
        <f t="shared" si="20"/>
        <v>5</v>
      </c>
      <c r="B1318" s="9">
        <f>IF(D1318=$B$1,,(IF(C1318=MAX($C$3:C1318),,MAX($C$3:C1318))))</f>
        <v>11316524000</v>
      </c>
    </row>
    <row r="1319" spans="1:2" x14ac:dyDescent="0.3">
      <c r="A1319" s="7" t="str">
        <f t="shared" si="20"/>
        <v>5</v>
      </c>
      <c r="B1319" s="9">
        <f>IF(D1319=$B$1,,(IF(C1319=MAX($C$3:C1319),,MAX($C$3:C1319))))</f>
        <v>11316524000</v>
      </c>
    </row>
    <row r="1320" spans="1:2" x14ac:dyDescent="0.3">
      <c r="A1320" s="7" t="str">
        <f t="shared" si="20"/>
        <v>5</v>
      </c>
      <c r="B1320" s="9">
        <f>IF(D1320=$B$1,,(IF(C1320=MAX($C$3:C1320),,MAX($C$3:C1320))))</f>
        <v>11316524000</v>
      </c>
    </row>
    <row r="1321" spans="1:2" x14ac:dyDescent="0.3">
      <c r="A1321" s="7" t="str">
        <f t="shared" si="20"/>
        <v>5</v>
      </c>
      <c r="B1321" s="9">
        <f>IF(D1321=$B$1,,(IF(C1321=MAX($C$3:C1321),,MAX($C$3:C1321))))</f>
        <v>11316524000</v>
      </c>
    </row>
    <row r="1322" spans="1:2" x14ac:dyDescent="0.3">
      <c r="A1322" s="7" t="str">
        <f t="shared" si="20"/>
        <v>5</v>
      </c>
      <c r="B1322" s="9">
        <f>IF(D1322=$B$1,,(IF(C1322=MAX($C$3:C1322),,MAX($C$3:C1322))))</f>
        <v>11316524000</v>
      </c>
    </row>
    <row r="1323" spans="1:2" x14ac:dyDescent="0.3">
      <c r="A1323" s="7" t="str">
        <f t="shared" si="20"/>
        <v>5</v>
      </c>
      <c r="B1323" s="9">
        <f>IF(D1323=$B$1,,(IF(C1323=MAX($C$3:C1323),,MAX($C$3:C1323))))</f>
        <v>11316524000</v>
      </c>
    </row>
    <row r="1324" spans="1:2" x14ac:dyDescent="0.3">
      <c r="A1324" s="7" t="str">
        <f t="shared" si="20"/>
        <v>5</v>
      </c>
      <c r="B1324" s="9">
        <f>IF(D1324=$B$1,,(IF(C1324=MAX($C$3:C1324),,MAX($C$3:C1324))))</f>
        <v>11316524000</v>
      </c>
    </row>
    <row r="1325" spans="1:2" x14ac:dyDescent="0.3">
      <c r="A1325" s="7" t="str">
        <f t="shared" si="20"/>
        <v>5</v>
      </c>
      <c r="B1325" s="9">
        <f>IF(D1325=$B$1,,(IF(C1325=MAX($C$3:C1325),,MAX($C$3:C1325))))</f>
        <v>11316524000</v>
      </c>
    </row>
    <row r="1326" spans="1:2" x14ac:dyDescent="0.3">
      <c r="A1326" s="7" t="str">
        <f t="shared" si="20"/>
        <v>5</v>
      </c>
      <c r="B1326" s="9">
        <f>IF(D1326=$B$1,,(IF(C1326=MAX($C$3:C1326),,MAX($C$3:C1326))))</f>
        <v>11316524000</v>
      </c>
    </row>
    <row r="1327" spans="1:2" x14ac:dyDescent="0.3">
      <c r="A1327" s="7" t="str">
        <f t="shared" si="20"/>
        <v>5</v>
      </c>
      <c r="B1327" s="9">
        <f>IF(D1327=$B$1,,(IF(C1327=MAX($C$3:C1327),,MAX($C$3:C1327))))</f>
        <v>11316524000</v>
      </c>
    </row>
    <row r="1328" spans="1:2" x14ac:dyDescent="0.3">
      <c r="A1328" s="7" t="str">
        <f t="shared" si="20"/>
        <v>5</v>
      </c>
      <c r="B1328" s="9">
        <f>IF(D1328=$B$1,,(IF(C1328=MAX($C$3:C1328),,MAX($C$3:C1328))))</f>
        <v>11316524000</v>
      </c>
    </row>
    <row r="1329" spans="1:2" x14ac:dyDescent="0.3">
      <c r="A1329" s="7" t="str">
        <f t="shared" si="20"/>
        <v>5</v>
      </c>
      <c r="B1329" s="9">
        <f>IF(D1329=$B$1,,(IF(C1329=MAX($C$3:C1329),,MAX($C$3:C1329))))</f>
        <v>11316524000</v>
      </c>
    </row>
    <row r="1330" spans="1:2" x14ac:dyDescent="0.3">
      <c r="A1330" s="7" t="str">
        <f t="shared" si="20"/>
        <v>5</v>
      </c>
      <c r="B1330" s="9">
        <f>IF(D1330=$B$1,,(IF(C1330=MAX($C$3:C1330),,MAX($C$3:C1330))))</f>
        <v>11316524000</v>
      </c>
    </row>
    <row r="1331" spans="1:2" x14ac:dyDescent="0.3">
      <c r="A1331" s="7" t="str">
        <f t="shared" si="20"/>
        <v>5</v>
      </c>
      <c r="B1331" s="9">
        <f>IF(D1331=$B$1,,(IF(C1331=MAX($C$3:C1331),,MAX($C$3:C1331))))</f>
        <v>11316524000</v>
      </c>
    </row>
    <row r="1332" spans="1:2" x14ac:dyDescent="0.3">
      <c r="A1332" s="7" t="str">
        <f t="shared" si="20"/>
        <v>5</v>
      </c>
      <c r="B1332" s="9">
        <f>IF(D1332=$B$1,,(IF(C1332=MAX($C$3:C1332),,MAX($C$3:C1332))))</f>
        <v>11316524000</v>
      </c>
    </row>
    <row r="1333" spans="1:2" x14ac:dyDescent="0.3">
      <c r="A1333" s="7" t="str">
        <f t="shared" si="20"/>
        <v>5</v>
      </c>
      <c r="B1333" s="9">
        <f>IF(D1333=$B$1,,(IF(C1333=MAX($C$3:C1333),,MAX($C$3:C1333))))</f>
        <v>11316524000</v>
      </c>
    </row>
    <row r="1334" spans="1:2" x14ac:dyDescent="0.3">
      <c r="A1334" s="7" t="str">
        <f t="shared" si="20"/>
        <v>5</v>
      </c>
      <c r="B1334" s="9">
        <f>IF(D1334=$B$1,,(IF(C1334=MAX($C$3:C1334),,MAX($C$3:C1334))))</f>
        <v>11316524000</v>
      </c>
    </row>
    <row r="1335" spans="1:2" x14ac:dyDescent="0.3">
      <c r="A1335" s="7" t="str">
        <f t="shared" si="20"/>
        <v>5</v>
      </c>
      <c r="B1335" s="9">
        <f>IF(D1335=$B$1,,(IF(C1335=MAX($C$3:C1335),,MAX($C$3:C1335))))</f>
        <v>11316524000</v>
      </c>
    </row>
    <row r="1336" spans="1:2" x14ac:dyDescent="0.3">
      <c r="A1336" s="7" t="str">
        <f t="shared" si="20"/>
        <v>5</v>
      </c>
      <c r="B1336" s="9">
        <f>IF(D1336=$B$1,,(IF(C1336=MAX($C$3:C1336),,MAX($C$3:C1336))))</f>
        <v>11316524000</v>
      </c>
    </row>
    <row r="1337" spans="1:2" x14ac:dyDescent="0.3">
      <c r="A1337" s="7" t="str">
        <f t="shared" si="20"/>
        <v>5</v>
      </c>
      <c r="B1337" s="9">
        <f>IF(D1337=$B$1,,(IF(C1337=MAX($C$3:C1337),,MAX($C$3:C1337))))</f>
        <v>11316524000</v>
      </c>
    </row>
    <row r="1338" spans="1:2" x14ac:dyDescent="0.3">
      <c r="A1338" s="7" t="str">
        <f t="shared" si="20"/>
        <v>5</v>
      </c>
      <c r="B1338" s="9">
        <f>IF(D1338=$B$1,,(IF(C1338=MAX($C$3:C1338),,MAX($C$3:C1338))))</f>
        <v>11316524000</v>
      </c>
    </row>
    <row r="1339" spans="1:2" x14ac:dyDescent="0.3">
      <c r="A1339" s="7" t="str">
        <f t="shared" si="20"/>
        <v>5</v>
      </c>
      <c r="B1339" s="9">
        <f>IF(D1339=$B$1,,(IF(C1339=MAX($C$3:C1339),,MAX($C$3:C1339))))</f>
        <v>11316524000</v>
      </c>
    </row>
    <row r="1340" spans="1:2" x14ac:dyDescent="0.3">
      <c r="A1340" s="7" t="str">
        <f t="shared" si="20"/>
        <v>5</v>
      </c>
      <c r="B1340" s="9">
        <f>IF(D1340=$B$1,,(IF(C1340=MAX($C$3:C1340),,MAX($C$3:C1340))))</f>
        <v>11316524000</v>
      </c>
    </row>
    <row r="1341" spans="1:2" x14ac:dyDescent="0.3">
      <c r="A1341" s="7" t="str">
        <f t="shared" si="20"/>
        <v>5</v>
      </c>
      <c r="B1341" s="9">
        <f>IF(D1341=$B$1,,(IF(C1341=MAX($C$3:C1341),,MAX($C$3:C1341))))</f>
        <v>11316524000</v>
      </c>
    </row>
    <row r="1342" spans="1:2" x14ac:dyDescent="0.3">
      <c r="A1342" s="7" t="str">
        <f t="shared" si="20"/>
        <v>5</v>
      </c>
      <c r="B1342" s="9">
        <f>IF(D1342=$B$1,,(IF(C1342=MAX($C$3:C1342),,MAX($C$3:C1342))))</f>
        <v>11316524000</v>
      </c>
    </row>
    <row r="1343" spans="1:2" x14ac:dyDescent="0.3">
      <c r="A1343" s="7" t="str">
        <f t="shared" si="20"/>
        <v>5</v>
      </c>
      <c r="B1343" s="9">
        <f>IF(D1343=$B$1,,(IF(C1343=MAX($C$3:C1343),,MAX($C$3:C1343))))</f>
        <v>11316524000</v>
      </c>
    </row>
    <row r="1344" spans="1:2" x14ac:dyDescent="0.3">
      <c r="A1344" s="7" t="str">
        <f t="shared" si="20"/>
        <v>5</v>
      </c>
      <c r="B1344" s="9">
        <f>IF(D1344=$B$1,,(IF(C1344=MAX($C$3:C1344),,MAX($C$3:C1344))))</f>
        <v>11316524000</v>
      </c>
    </row>
    <row r="1345" spans="1:2" x14ac:dyDescent="0.3">
      <c r="A1345" s="7" t="str">
        <f t="shared" si="20"/>
        <v>5</v>
      </c>
      <c r="B1345" s="9">
        <f>IF(D1345=$B$1,,(IF(C1345=MAX($C$3:C1345),,MAX($C$3:C1345))))</f>
        <v>11316524000</v>
      </c>
    </row>
    <row r="1346" spans="1:2" x14ac:dyDescent="0.3">
      <c r="A1346" s="7" t="str">
        <f t="shared" si="20"/>
        <v>5</v>
      </c>
      <c r="B1346" s="9">
        <f>IF(D1346=$B$1,,(IF(C1346=MAX($C$3:C1346),,MAX($C$3:C1346))))</f>
        <v>11316524000</v>
      </c>
    </row>
    <row r="1347" spans="1:2" x14ac:dyDescent="0.3">
      <c r="A1347" s="7" t="str">
        <f t="shared" si="20"/>
        <v>5</v>
      </c>
      <c r="B1347" s="9">
        <f>IF(D1347=$B$1,,(IF(C1347=MAX($C$3:C1347),,MAX($C$3:C1347))))</f>
        <v>11316524000</v>
      </c>
    </row>
    <row r="1348" spans="1:2" x14ac:dyDescent="0.3">
      <c r="A1348" s="7" t="str">
        <f t="shared" si="20"/>
        <v>5</v>
      </c>
      <c r="B1348" s="9">
        <f>IF(D1348=$B$1,,(IF(C1348=MAX($C$3:C1348),,MAX($C$3:C1348))))</f>
        <v>11316524000</v>
      </c>
    </row>
    <row r="1349" spans="1:2" x14ac:dyDescent="0.3">
      <c r="A1349" s="7" t="str">
        <f t="shared" ref="A1349:A1412" si="21">IF(B1349=0,LEFT(RIGHT(C1349,6),1),LEFT(RIGHT(B1349,6),1))</f>
        <v>5</v>
      </c>
      <c r="B1349" s="9">
        <f>IF(D1349=$B$1,,(IF(C1349=MAX($C$3:C1349),,MAX($C$3:C1349))))</f>
        <v>11316524000</v>
      </c>
    </row>
    <row r="1350" spans="1:2" x14ac:dyDescent="0.3">
      <c r="A1350" s="7" t="str">
        <f t="shared" si="21"/>
        <v>5</v>
      </c>
      <c r="B1350" s="9">
        <f>IF(D1350=$B$1,,(IF(C1350=MAX($C$3:C1350),,MAX($C$3:C1350))))</f>
        <v>11316524000</v>
      </c>
    </row>
    <row r="1351" spans="1:2" x14ac:dyDescent="0.3">
      <c r="A1351" s="7" t="str">
        <f t="shared" si="21"/>
        <v>5</v>
      </c>
      <c r="B1351" s="9">
        <f>IF(D1351=$B$1,,(IF(C1351=MAX($C$3:C1351),,MAX($C$3:C1351))))</f>
        <v>11316524000</v>
      </c>
    </row>
    <row r="1352" spans="1:2" x14ac:dyDescent="0.3">
      <c r="A1352" s="7" t="str">
        <f t="shared" si="21"/>
        <v>5</v>
      </c>
      <c r="B1352" s="9">
        <f>IF(D1352=$B$1,,(IF(C1352=MAX($C$3:C1352),,MAX($C$3:C1352))))</f>
        <v>11316524000</v>
      </c>
    </row>
    <row r="1353" spans="1:2" x14ac:dyDescent="0.3">
      <c r="A1353" s="7" t="str">
        <f t="shared" si="21"/>
        <v>5</v>
      </c>
      <c r="B1353" s="9">
        <f>IF(D1353=$B$1,,(IF(C1353=MAX($C$3:C1353),,MAX($C$3:C1353))))</f>
        <v>11316524000</v>
      </c>
    </row>
    <row r="1354" spans="1:2" x14ac:dyDescent="0.3">
      <c r="A1354" s="7" t="str">
        <f t="shared" si="21"/>
        <v>5</v>
      </c>
      <c r="B1354" s="9">
        <f>IF(D1354=$B$1,,(IF(C1354=MAX($C$3:C1354),,MAX($C$3:C1354))))</f>
        <v>11316524000</v>
      </c>
    </row>
    <row r="1355" spans="1:2" x14ac:dyDescent="0.3">
      <c r="A1355" s="7" t="str">
        <f t="shared" si="21"/>
        <v>5</v>
      </c>
      <c r="B1355" s="9">
        <f>IF(D1355=$B$1,,(IF(C1355=MAX($C$3:C1355),,MAX($C$3:C1355))))</f>
        <v>11316524000</v>
      </c>
    </row>
    <row r="1356" spans="1:2" x14ac:dyDescent="0.3">
      <c r="A1356" s="7" t="str">
        <f t="shared" si="21"/>
        <v>5</v>
      </c>
      <c r="B1356" s="9">
        <f>IF(D1356=$B$1,,(IF(C1356=MAX($C$3:C1356),,MAX($C$3:C1356))))</f>
        <v>11316524000</v>
      </c>
    </row>
    <row r="1357" spans="1:2" x14ac:dyDescent="0.3">
      <c r="A1357" s="7" t="str">
        <f t="shared" si="21"/>
        <v>5</v>
      </c>
      <c r="B1357" s="9">
        <f>IF(D1357=$B$1,,(IF(C1357=MAX($C$3:C1357),,MAX($C$3:C1357))))</f>
        <v>11316524000</v>
      </c>
    </row>
    <row r="1358" spans="1:2" x14ac:dyDescent="0.3">
      <c r="A1358" s="7" t="str">
        <f t="shared" si="21"/>
        <v>5</v>
      </c>
      <c r="B1358" s="9">
        <f>IF(D1358=$B$1,,(IF(C1358=MAX($C$3:C1358),,MAX($C$3:C1358))))</f>
        <v>11316524000</v>
      </c>
    </row>
    <row r="1359" spans="1:2" x14ac:dyDescent="0.3">
      <c r="A1359" s="7" t="str">
        <f t="shared" si="21"/>
        <v>5</v>
      </c>
      <c r="B1359" s="9">
        <f>IF(D1359=$B$1,,(IF(C1359=MAX($C$3:C1359),,MAX($C$3:C1359))))</f>
        <v>11316524000</v>
      </c>
    </row>
    <row r="1360" spans="1:2" x14ac:dyDescent="0.3">
      <c r="A1360" s="7" t="str">
        <f t="shared" si="21"/>
        <v>5</v>
      </c>
      <c r="B1360" s="9">
        <f>IF(D1360=$B$1,,(IF(C1360=MAX($C$3:C1360),,MAX($C$3:C1360))))</f>
        <v>11316524000</v>
      </c>
    </row>
    <row r="1361" spans="1:2" x14ac:dyDescent="0.3">
      <c r="A1361" s="7" t="str">
        <f t="shared" si="21"/>
        <v>5</v>
      </c>
      <c r="B1361" s="9">
        <f>IF(D1361=$B$1,,(IF(C1361=MAX($C$3:C1361),,MAX($C$3:C1361))))</f>
        <v>11316524000</v>
      </c>
    </row>
    <row r="1362" spans="1:2" x14ac:dyDescent="0.3">
      <c r="A1362" s="7" t="str">
        <f t="shared" si="21"/>
        <v>5</v>
      </c>
      <c r="B1362" s="9">
        <f>IF(D1362=$B$1,,(IF(C1362=MAX($C$3:C1362),,MAX($C$3:C1362))))</f>
        <v>11316524000</v>
      </c>
    </row>
    <row r="1363" spans="1:2" x14ac:dyDescent="0.3">
      <c r="A1363" s="7" t="str">
        <f t="shared" si="21"/>
        <v>5</v>
      </c>
      <c r="B1363" s="9">
        <f>IF(D1363=$B$1,,(IF(C1363=MAX($C$3:C1363),,MAX($C$3:C1363))))</f>
        <v>11316524000</v>
      </c>
    </row>
    <row r="1364" spans="1:2" x14ac:dyDescent="0.3">
      <c r="A1364" s="7" t="str">
        <f t="shared" si="21"/>
        <v>5</v>
      </c>
      <c r="B1364" s="9">
        <f>IF(D1364=$B$1,,(IF(C1364=MAX($C$3:C1364),,MAX($C$3:C1364))))</f>
        <v>11316524000</v>
      </c>
    </row>
    <row r="1365" spans="1:2" x14ac:dyDescent="0.3">
      <c r="A1365" s="7" t="str">
        <f t="shared" si="21"/>
        <v>5</v>
      </c>
      <c r="B1365" s="9">
        <f>IF(D1365=$B$1,,(IF(C1365=MAX($C$3:C1365),,MAX($C$3:C1365))))</f>
        <v>11316524000</v>
      </c>
    </row>
    <row r="1366" spans="1:2" x14ac:dyDescent="0.3">
      <c r="A1366" s="7" t="str">
        <f t="shared" si="21"/>
        <v>5</v>
      </c>
      <c r="B1366" s="9">
        <f>IF(D1366=$B$1,,(IF(C1366=MAX($C$3:C1366),,MAX($C$3:C1366))))</f>
        <v>11316524000</v>
      </c>
    </row>
    <row r="1367" spans="1:2" x14ac:dyDescent="0.3">
      <c r="A1367" s="7" t="str">
        <f t="shared" si="21"/>
        <v>5</v>
      </c>
      <c r="B1367" s="9">
        <f>IF(D1367=$B$1,,(IF(C1367=MAX($C$3:C1367),,MAX($C$3:C1367))))</f>
        <v>11316524000</v>
      </c>
    </row>
    <row r="1368" spans="1:2" x14ac:dyDescent="0.3">
      <c r="A1368" s="7" t="str">
        <f t="shared" si="21"/>
        <v>5</v>
      </c>
      <c r="B1368" s="9">
        <f>IF(D1368=$B$1,,(IF(C1368=MAX($C$3:C1368),,MAX($C$3:C1368))))</f>
        <v>11316524000</v>
      </c>
    </row>
    <row r="1369" spans="1:2" x14ac:dyDescent="0.3">
      <c r="A1369" s="7" t="str">
        <f t="shared" si="21"/>
        <v>5</v>
      </c>
      <c r="B1369" s="9">
        <f>IF(D1369=$B$1,,(IF(C1369=MAX($C$3:C1369),,MAX($C$3:C1369))))</f>
        <v>11316524000</v>
      </c>
    </row>
    <row r="1370" spans="1:2" x14ac:dyDescent="0.3">
      <c r="A1370" s="7" t="str">
        <f t="shared" si="21"/>
        <v>5</v>
      </c>
      <c r="B1370" s="9">
        <f>IF(D1370=$B$1,,(IF(C1370=MAX($C$3:C1370),,MAX($C$3:C1370))))</f>
        <v>11316524000</v>
      </c>
    </row>
    <row r="1371" spans="1:2" x14ac:dyDescent="0.3">
      <c r="A1371" s="7" t="str">
        <f t="shared" si="21"/>
        <v>5</v>
      </c>
      <c r="B1371" s="9">
        <f>IF(D1371=$B$1,,(IF(C1371=MAX($C$3:C1371),,MAX($C$3:C1371))))</f>
        <v>11316524000</v>
      </c>
    </row>
    <row r="1372" spans="1:2" x14ac:dyDescent="0.3">
      <c r="A1372" s="7" t="str">
        <f t="shared" si="21"/>
        <v>5</v>
      </c>
      <c r="B1372" s="9">
        <f>IF(D1372=$B$1,,(IF(C1372=MAX($C$3:C1372),,MAX($C$3:C1372))))</f>
        <v>11316524000</v>
      </c>
    </row>
    <row r="1373" spans="1:2" x14ac:dyDescent="0.3">
      <c r="A1373" s="7" t="str">
        <f t="shared" si="21"/>
        <v>5</v>
      </c>
      <c r="B1373" s="9">
        <f>IF(D1373=$B$1,,(IF(C1373=MAX($C$3:C1373),,MAX($C$3:C1373))))</f>
        <v>11316524000</v>
      </c>
    </row>
    <row r="1374" spans="1:2" x14ac:dyDescent="0.3">
      <c r="A1374" s="7" t="str">
        <f t="shared" si="21"/>
        <v>5</v>
      </c>
      <c r="B1374" s="9">
        <f>IF(D1374=$B$1,,(IF(C1374=MAX($C$3:C1374),,MAX($C$3:C1374))))</f>
        <v>11316524000</v>
      </c>
    </row>
    <row r="1375" spans="1:2" x14ac:dyDescent="0.3">
      <c r="A1375" s="7" t="str">
        <f t="shared" si="21"/>
        <v>5</v>
      </c>
      <c r="B1375" s="9">
        <f>IF(D1375=$B$1,,(IF(C1375=MAX($C$3:C1375),,MAX($C$3:C1375))))</f>
        <v>11316524000</v>
      </c>
    </row>
    <row r="1376" spans="1:2" x14ac:dyDescent="0.3">
      <c r="A1376" s="7" t="str">
        <f t="shared" si="21"/>
        <v>5</v>
      </c>
      <c r="B1376" s="9">
        <f>IF(D1376=$B$1,,(IF(C1376=MAX($C$3:C1376),,MAX($C$3:C1376))))</f>
        <v>11316524000</v>
      </c>
    </row>
    <row r="1377" spans="1:2" x14ac:dyDescent="0.3">
      <c r="A1377" s="7" t="str">
        <f t="shared" si="21"/>
        <v>5</v>
      </c>
      <c r="B1377" s="9">
        <f>IF(D1377=$B$1,,(IF(C1377=MAX($C$3:C1377),,MAX($C$3:C1377))))</f>
        <v>11316524000</v>
      </c>
    </row>
    <row r="1378" spans="1:2" x14ac:dyDescent="0.3">
      <c r="A1378" s="7" t="str">
        <f t="shared" si="21"/>
        <v>5</v>
      </c>
      <c r="B1378" s="9">
        <f>IF(D1378=$B$1,,(IF(C1378=MAX($C$3:C1378),,MAX($C$3:C1378))))</f>
        <v>11316524000</v>
      </c>
    </row>
    <row r="1379" spans="1:2" x14ac:dyDescent="0.3">
      <c r="A1379" s="7" t="str">
        <f t="shared" si="21"/>
        <v>5</v>
      </c>
      <c r="B1379" s="9">
        <f>IF(D1379=$B$1,,(IF(C1379=MAX($C$3:C1379),,MAX($C$3:C1379))))</f>
        <v>11316524000</v>
      </c>
    </row>
    <row r="1380" spans="1:2" x14ac:dyDescent="0.3">
      <c r="A1380" s="7" t="str">
        <f t="shared" si="21"/>
        <v>5</v>
      </c>
      <c r="B1380" s="9">
        <f>IF(D1380=$B$1,,(IF(C1380=MAX($C$3:C1380),,MAX($C$3:C1380))))</f>
        <v>11316524000</v>
      </c>
    </row>
    <row r="1381" spans="1:2" x14ac:dyDescent="0.3">
      <c r="A1381" s="7" t="str">
        <f t="shared" si="21"/>
        <v>5</v>
      </c>
      <c r="B1381" s="9">
        <f>IF(D1381=$B$1,,(IF(C1381=MAX($C$3:C1381),,MAX($C$3:C1381))))</f>
        <v>11316524000</v>
      </c>
    </row>
    <row r="1382" spans="1:2" x14ac:dyDescent="0.3">
      <c r="A1382" s="7" t="str">
        <f t="shared" si="21"/>
        <v>5</v>
      </c>
      <c r="B1382" s="9">
        <f>IF(D1382=$B$1,,(IF(C1382=MAX($C$3:C1382),,MAX($C$3:C1382))))</f>
        <v>11316524000</v>
      </c>
    </row>
    <row r="1383" spans="1:2" x14ac:dyDescent="0.3">
      <c r="A1383" s="7" t="str">
        <f t="shared" si="21"/>
        <v>5</v>
      </c>
      <c r="B1383" s="9">
        <f>IF(D1383=$B$1,,(IF(C1383=MAX($C$3:C1383),,MAX($C$3:C1383))))</f>
        <v>11316524000</v>
      </c>
    </row>
    <row r="1384" spans="1:2" x14ac:dyDescent="0.3">
      <c r="A1384" s="7" t="str">
        <f t="shared" si="21"/>
        <v>5</v>
      </c>
      <c r="B1384" s="9">
        <f>IF(D1384=$B$1,,(IF(C1384=MAX($C$3:C1384),,MAX($C$3:C1384))))</f>
        <v>11316524000</v>
      </c>
    </row>
    <row r="1385" spans="1:2" x14ac:dyDescent="0.3">
      <c r="A1385" s="7" t="str">
        <f t="shared" si="21"/>
        <v>5</v>
      </c>
      <c r="B1385" s="9">
        <f>IF(D1385=$B$1,,(IF(C1385=MAX($C$3:C1385),,MAX($C$3:C1385))))</f>
        <v>11316524000</v>
      </c>
    </row>
    <row r="1386" spans="1:2" x14ac:dyDescent="0.3">
      <c r="A1386" s="7" t="str">
        <f t="shared" si="21"/>
        <v>5</v>
      </c>
      <c r="B1386" s="9">
        <f>IF(D1386=$B$1,,(IF(C1386=MAX($C$3:C1386),,MAX($C$3:C1386))))</f>
        <v>11316524000</v>
      </c>
    </row>
    <row r="1387" spans="1:2" x14ac:dyDescent="0.3">
      <c r="A1387" s="7" t="str">
        <f t="shared" si="21"/>
        <v>5</v>
      </c>
      <c r="B1387" s="9">
        <f>IF(D1387=$B$1,,(IF(C1387=MAX($C$3:C1387),,MAX($C$3:C1387))))</f>
        <v>11316524000</v>
      </c>
    </row>
    <row r="1388" spans="1:2" x14ac:dyDescent="0.3">
      <c r="A1388" s="7" t="str">
        <f t="shared" si="21"/>
        <v>5</v>
      </c>
      <c r="B1388" s="9">
        <f>IF(D1388=$B$1,,(IF(C1388=MAX($C$3:C1388),,MAX($C$3:C1388))))</f>
        <v>11316524000</v>
      </c>
    </row>
    <row r="1389" spans="1:2" x14ac:dyDescent="0.3">
      <c r="A1389" s="7" t="str">
        <f t="shared" si="21"/>
        <v>5</v>
      </c>
      <c r="B1389" s="9">
        <f>IF(D1389=$B$1,,(IF(C1389=MAX($C$3:C1389),,MAX($C$3:C1389))))</f>
        <v>11316524000</v>
      </c>
    </row>
    <row r="1390" spans="1:2" x14ac:dyDescent="0.3">
      <c r="A1390" s="7" t="str">
        <f t="shared" si="21"/>
        <v>5</v>
      </c>
      <c r="B1390" s="9">
        <f>IF(D1390=$B$1,,(IF(C1390=MAX($C$3:C1390),,MAX($C$3:C1390))))</f>
        <v>11316524000</v>
      </c>
    </row>
    <row r="1391" spans="1:2" x14ac:dyDescent="0.3">
      <c r="A1391" s="7" t="str">
        <f t="shared" si="21"/>
        <v>5</v>
      </c>
      <c r="B1391" s="9">
        <f>IF(D1391=$B$1,,(IF(C1391=MAX($C$3:C1391),,MAX($C$3:C1391))))</f>
        <v>11316524000</v>
      </c>
    </row>
    <row r="1392" spans="1:2" x14ac:dyDescent="0.3">
      <c r="A1392" s="7" t="str">
        <f t="shared" si="21"/>
        <v>5</v>
      </c>
      <c r="B1392" s="9">
        <f>IF(D1392=$B$1,,(IF(C1392=MAX($C$3:C1392),,MAX($C$3:C1392))))</f>
        <v>11316524000</v>
      </c>
    </row>
    <row r="1393" spans="1:2" x14ac:dyDescent="0.3">
      <c r="A1393" s="7" t="str">
        <f t="shared" si="21"/>
        <v>5</v>
      </c>
      <c r="B1393" s="9">
        <f>IF(D1393=$B$1,,(IF(C1393=MAX($C$3:C1393),,MAX($C$3:C1393))))</f>
        <v>11316524000</v>
      </c>
    </row>
    <row r="1394" spans="1:2" x14ac:dyDescent="0.3">
      <c r="A1394" s="7" t="str">
        <f t="shared" si="21"/>
        <v>5</v>
      </c>
      <c r="B1394" s="9">
        <f>IF(D1394=$B$1,,(IF(C1394=MAX($C$3:C1394),,MAX($C$3:C1394))))</f>
        <v>11316524000</v>
      </c>
    </row>
    <row r="1395" spans="1:2" x14ac:dyDescent="0.3">
      <c r="A1395" s="7" t="str">
        <f t="shared" si="21"/>
        <v>5</v>
      </c>
      <c r="B1395" s="9">
        <f>IF(D1395=$B$1,,(IF(C1395=MAX($C$3:C1395),,MAX($C$3:C1395))))</f>
        <v>11316524000</v>
      </c>
    </row>
    <row r="1396" spans="1:2" x14ac:dyDescent="0.3">
      <c r="A1396" s="7" t="str">
        <f t="shared" si="21"/>
        <v>5</v>
      </c>
      <c r="B1396" s="9">
        <f>IF(D1396=$B$1,,(IF(C1396=MAX($C$3:C1396),,MAX($C$3:C1396))))</f>
        <v>11316524000</v>
      </c>
    </row>
    <row r="1397" spans="1:2" x14ac:dyDescent="0.3">
      <c r="A1397" s="7" t="str">
        <f t="shared" si="21"/>
        <v>5</v>
      </c>
      <c r="B1397" s="9">
        <f>IF(D1397=$B$1,,(IF(C1397=MAX($C$3:C1397),,MAX($C$3:C1397))))</f>
        <v>11316524000</v>
      </c>
    </row>
    <row r="1398" spans="1:2" x14ac:dyDescent="0.3">
      <c r="A1398" s="7" t="str">
        <f t="shared" si="21"/>
        <v>5</v>
      </c>
      <c r="B1398" s="9">
        <f>IF(D1398=$B$1,,(IF(C1398=MAX($C$3:C1398),,MAX($C$3:C1398))))</f>
        <v>11316524000</v>
      </c>
    </row>
    <row r="1399" spans="1:2" x14ac:dyDescent="0.3">
      <c r="A1399" s="7" t="str">
        <f t="shared" si="21"/>
        <v>5</v>
      </c>
      <c r="B1399" s="9">
        <f>IF(D1399=$B$1,,(IF(C1399=MAX($C$3:C1399),,MAX($C$3:C1399))))</f>
        <v>11316524000</v>
      </c>
    </row>
    <row r="1400" spans="1:2" x14ac:dyDescent="0.3">
      <c r="A1400" s="7" t="str">
        <f t="shared" si="21"/>
        <v>5</v>
      </c>
      <c r="B1400" s="9">
        <f>IF(D1400=$B$1,,(IF(C1400=MAX($C$3:C1400),,MAX($C$3:C1400))))</f>
        <v>11316524000</v>
      </c>
    </row>
    <row r="1401" spans="1:2" x14ac:dyDescent="0.3">
      <c r="A1401" s="7" t="str">
        <f t="shared" si="21"/>
        <v>5</v>
      </c>
      <c r="B1401" s="9">
        <f>IF(D1401=$B$1,,(IF(C1401=MAX($C$3:C1401),,MAX($C$3:C1401))))</f>
        <v>11316524000</v>
      </c>
    </row>
    <row r="1402" spans="1:2" x14ac:dyDescent="0.3">
      <c r="A1402" s="7" t="str">
        <f t="shared" si="21"/>
        <v>5</v>
      </c>
      <c r="B1402" s="9">
        <f>IF(D1402=$B$1,,(IF(C1402=MAX($C$3:C1402),,MAX($C$3:C1402))))</f>
        <v>11316524000</v>
      </c>
    </row>
    <row r="1403" spans="1:2" x14ac:dyDescent="0.3">
      <c r="A1403" s="7" t="str">
        <f t="shared" si="21"/>
        <v>5</v>
      </c>
      <c r="B1403" s="9">
        <f>IF(D1403=$B$1,,(IF(C1403=MAX($C$3:C1403),,MAX($C$3:C1403))))</f>
        <v>11316524000</v>
      </c>
    </row>
    <row r="1404" spans="1:2" x14ac:dyDescent="0.3">
      <c r="A1404" s="7" t="str">
        <f t="shared" si="21"/>
        <v>5</v>
      </c>
      <c r="B1404" s="9">
        <f>IF(D1404=$B$1,,(IF(C1404=MAX($C$3:C1404),,MAX($C$3:C1404))))</f>
        <v>11316524000</v>
      </c>
    </row>
    <row r="1405" spans="1:2" x14ac:dyDescent="0.3">
      <c r="A1405" s="7" t="str">
        <f t="shared" si="21"/>
        <v>5</v>
      </c>
      <c r="B1405" s="9">
        <f>IF(D1405=$B$1,,(IF(C1405=MAX($C$3:C1405),,MAX($C$3:C1405))))</f>
        <v>11316524000</v>
      </c>
    </row>
    <row r="1406" spans="1:2" x14ac:dyDescent="0.3">
      <c r="A1406" s="7" t="str">
        <f t="shared" si="21"/>
        <v>5</v>
      </c>
      <c r="B1406" s="9">
        <f>IF(D1406=$B$1,,(IF(C1406=MAX($C$3:C1406),,MAX($C$3:C1406))))</f>
        <v>11316524000</v>
      </c>
    </row>
    <row r="1407" spans="1:2" x14ac:dyDescent="0.3">
      <c r="A1407" s="7" t="str">
        <f t="shared" si="21"/>
        <v>5</v>
      </c>
      <c r="B1407" s="9">
        <f>IF(D1407=$B$1,,(IF(C1407=MAX($C$3:C1407),,MAX($C$3:C1407))))</f>
        <v>11316524000</v>
      </c>
    </row>
    <row r="1408" spans="1:2" x14ac:dyDescent="0.3">
      <c r="A1408" s="7" t="str">
        <f t="shared" si="21"/>
        <v>5</v>
      </c>
      <c r="B1408" s="9">
        <f>IF(D1408=$B$1,,(IF(C1408=MAX($C$3:C1408),,MAX($C$3:C1408))))</f>
        <v>11316524000</v>
      </c>
    </row>
    <row r="1409" spans="1:2" x14ac:dyDescent="0.3">
      <c r="A1409" s="7" t="str">
        <f t="shared" si="21"/>
        <v>5</v>
      </c>
      <c r="B1409" s="9">
        <f>IF(D1409=$B$1,,(IF(C1409=MAX($C$3:C1409),,MAX($C$3:C1409))))</f>
        <v>11316524000</v>
      </c>
    </row>
    <row r="1410" spans="1:2" x14ac:dyDescent="0.3">
      <c r="A1410" s="7" t="str">
        <f t="shared" si="21"/>
        <v>5</v>
      </c>
      <c r="B1410" s="9">
        <f>IF(D1410=$B$1,,(IF(C1410=MAX($C$3:C1410),,MAX($C$3:C1410))))</f>
        <v>11316524000</v>
      </c>
    </row>
    <row r="1411" spans="1:2" x14ac:dyDescent="0.3">
      <c r="A1411" s="7" t="str">
        <f t="shared" si="21"/>
        <v>5</v>
      </c>
      <c r="B1411" s="9">
        <f>IF(D1411=$B$1,,(IF(C1411=MAX($C$3:C1411),,MAX($C$3:C1411))))</f>
        <v>11316524000</v>
      </c>
    </row>
    <row r="1412" spans="1:2" x14ac:dyDescent="0.3">
      <c r="A1412" s="7" t="str">
        <f t="shared" si="21"/>
        <v>5</v>
      </c>
      <c r="B1412" s="9">
        <f>IF(D1412=$B$1,,(IF(C1412=MAX($C$3:C1412),,MAX($C$3:C1412))))</f>
        <v>11316524000</v>
      </c>
    </row>
    <row r="1413" spans="1:2" x14ac:dyDescent="0.3">
      <c r="A1413" s="7" t="str">
        <f t="shared" ref="A1413:A1428" si="22">IF(B1413=0,LEFT(RIGHT(C1413,6),1),LEFT(RIGHT(B1413,6),1))</f>
        <v>5</v>
      </c>
      <c r="B1413" s="9">
        <f>IF(D1413=$B$1,,(IF(C1413=MAX($C$3:C1413),,MAX($C$3:C1413))))</f>
        <v>11316524000</v>
      </c>
    </row>
    <row r="1414" spans="1:2" x14ac:dyDescent="0.3">
      <c r="A1414" s="7" t="str">
        <f t="shared" si="22"/>
        <v>5</v>
      </c>
      <c r="B1414" s="9">
        <f>IF(D1414=$B$1,,(IF(C1414=MAX($C$3:C1414),,MAX($C$3:C1414))))</f>
        <v>11316524000</v>
      </c>
    </row>
    <row r="1415" spans="1:2" x14ac:dyDescent="0.3">
      <c r="A1415" s="7" t="str">
        <f t="shared" si="22"/>
        <v>5</v>
      </c>
      <c r="B1415" s="9">
        <f>IF(D1415=$B$1,,(IF(C1415=MAX($C$3:C1415),,MAX($C$3:C1415))))</f>
        <v>11316524000</v>
      </c>
    </row>
    <row r="1416" spans="1:2" x14ac:dyDescent="0.3">
      <c r="A1416" s="7" t="str">
        <f t="shared" si="22"/>
        <v>5</v>
      </c>
      <c r="B1416" s="9">
        <f>IF(D1416=$B$1,,(IF(C1416=MAX($C$3:C1416),,MAX($C$3:C1416))))</f>
        <v>11316524000</v>
      </c>
    </row>
    <row r="1417" spans="1:2" x14ac:dyDescent="0.3">
      <c r="A1417" s="7" t="str">
        <f t="shared" si="22"/>
        <v>5</v>
      </c>
      <c r="B1417" s="9">
        <f>IF(D1417=$B$1,,(IF(C1417=MAX($C$3:C1417),,MAX($C$3:C1417))))</f>
        <v>11316524000</v>
      </c>
    </row>
    <row r="1418" spans="1:2" x14ac:dyDescent="0.3">
      <c r="A1418" s="7" t="str">
        <f t="shared" si="22"/>
        <v>5</v>
      </c>
      <c r="B1418" s="9">
        <f>IF(D1418=$B$1,,(IF(C1418=MAX($C$3:C1418),,MAX($C$3:C1418))))</f>
        <v>11316524000</v>
      </c>
    </row>
    <row r="1419" spans="1:2" x14ac:dyDescent="0.3">
      <c r="A1419" s="7" t="str">
        <f t="shared" si="22"/>
        <v>5</v>
      </c>
      <c r="B1419" s="9">
        <f>IF(D1419=$B$1,,(IF(C1419=MAX($C$3:C1419),,MAX($C$3:C1419))))</f>
        <v>11316524000</v>
      </c>
    </row>
    <row r="1420" spans="1:2" x14ac:dyDescent="0.3">
      <c r="A1420" s="7" t="str">
        <f t="shared" si="22"/>
        <v>5</v>
      </c>
      <c r="B1420" s="9">
        <f>IF(D1420=$B$1,,(IF(C1420=MAX($C$3:C1420),,MAX($C$3:C1420))))</f>
        <v>11316524000</v>
      </c>
    </row>
    <row r="1421" spans="1:2" x14ac:dyDescent="0.3">
      <c r="A1421" s="7" t="str">
        <f t="shared" si="22"/>
        <v>5</v>
      </c>
      <c r="B1421" s="9">
        <f>IF(D1421=$B$1,,(IF(C1421=MAX($C$3:C1421),,MAX($C$3:C1421))))</f>
        <v>11316524000</v>
      </c>
    </row>
    <row r="1422" spans="1:2" x14ac:dyDescent="0.3">
      <c r="A1422" s="7" t="str">
        <f t="shared" si="22"/>
        <v>5</v>
      </c>
      <c r="B1422" s="9">
        <f>IF(D1422=$B$1,,(IF(C1422=MAX($C$3:C1422),,MAX($C$3:C1422))))</f>
        <v>11316524000</v>
      </c>
    </row>
    <row r="1423" spans="1:2" x14ac:dyDescent="0.3">
      <c r="A1423" s="7" t="str">
        <f t="shared" si="22"/>
        <v>5</v>
      </c>
      <c r="B1423" s="9">
        <f>IF(D1423=$B$1,,(IF(C1423=MAX($C$3:C1423),,MAX($C$3:C1423))))</f>
        <v>11316524000</v>
      </c>
    </row>
    <row r="1424" spans="1:2" x14ac:dyDescent="0.3">
      <c r="A1424" s="7" t="str">
        <f t="shared" si="22"/>
        <v>5</v>
      </c>
      <c r="B1424" s="9">
        <f>IF(D1424=$B$1,,(IF(C1424=MAX($C$3:C1424),,MAX($C$3:C1424))))</f>
        <v>11316524000</v>
      </c>
    </row>
    <row r="1425" spans="1:2" x14ac:dyDescent="0.3">
      <c r="A1425" s="7" t="str">
        <f t="shared" si="22"/>
        <v>5</v>
      </c>
      <c r="B1425" s="9">
        <f>IF(D1425=$B$1,,(IF(C1425=MAX($C$3:C1425),,MAX($C$3:C1425))))</f>
        <v>11316524000</v>
      </c>
    </row>
    <row r="1426" spans="1:2" x14ac:dyDescent="0.3">
      <c r="A1426" s="7" t="str">
        <f t="shared" si="22"/>
        <v>5</v>
      </c>
      <c r="B1426" s="9">
        <f>IF(D1426=$B$1,,(IF(C1426=MAX($C$3:C1426),,MAX($C$3:C1426))))</f>
        <v>11316524000</v>
      </c>
    </row>
    <row r="1427" spans="1:2" x14ac:dyDescent="0.3">
      <c r="A1427" s="7" t="str">
        <f t="shared" si="22"/>
        <v>5</v>
      </c>
      <c r="B1427" s="9">
        <f>IF(D1427=$B$1,,(IF(C1427=MAX($C$3:C1427),,MAX($C$3:C1427))))</f>
        <v>11316524000</v>
      </c>
    </row>
    <row r="1428" spans="1:2" x14ac:dyDescent="0.3">
      <c r="A1428" s="7" t="str">
        <f t="shared" si="22"/>
        <v>5</v>
      </c>
      <c r="B1428" s="9">
        <f>IF(D1428=$B$1,,(IF(C1428=MAX($C$3:C1428),,MAX($C$3:C1428))))</f>
        <v>11316524000</v>
      </c>
    </row>
  </sheetData>
  <autoFilter ref="B2:N14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19</vt:i4>
      </vt:variant>
    </vt:vector>
  </HeadingPairs>
  <TitlesOfParts>
    <vt:vector size="39" baseType="lpstr">
      <vt:lpstr>дати</vt:lpstr>
      <vt:lpstr>райбюджет</vt:lpstr>
      <vt:lpstr>район</vt:lpstr>
      <vt:lpstr>Z2M_2_445</vt:lpstr>
      <vt:lpstr>відхилення</vt:lpstr>
      <vt:lpstr>зв_зф</vt:lpstr>
      <vt:lpstr>зв_сф</vt:lpstr>
      <vt:lpstr>зф</vt:lpstr>
      <vt:lpstr>сф</vt:lpstr>
      <vt:lpstr>ср_зф</vt:lpstr>
      <vt:lpstr>ср_зф_трансферти</vt:lpstr>
      <vt:lpstr>ср_сф</vt:lpstr>
      <vt:lpstr>КЕКВ_ср_з</vt:lpstr>
      <vt:lpstr>КЕКВ_ср_с</vt:lpstr>
      <vt:lpstr>КПКВ</vt:lpstr>
      <vt:lpstr>КПКВ_1</vt:lpstr>
      <vt:lpstr>КПКВ_2</vt:lpstr>
      <vt:lpstr>КПКВ_3</vt:lpstr>
      <vt:lpstr>КПКВ00</vt:lpstr>
      <vt:lpstr>Перевірка</vt:lpstr>
      <vt:lpstr>Data</vt:lpstr>
      <vt:lpstr>Date</vt:lpstr>
      <vt:lpstr>Date1</vt:lpstr>
      <vt:lpstr>Z2M_2_445!Excel_BuiltIn_Print_Area</vt:lpstr>
      <vt:lpstr>SignB</vt:lpstr>
      <vt:lpstr>SignD</vt:lpstr>
      <vt:lpstr>Z2M_2_445!Заголовки_для_печати</vt:lpstr>
      <vt:lpstr>відхилення!Заголовки_для_печати</vt:lpstr>
      <vt:lpstr>райбюджет!Заголовки_для_печати</vt:lpstr>
      <vt:lpstr>район!Заголовки_для_печати</vt:lpstr>
      <vt:lpstr>ср_зф!Заголовки_для_печати</vt:lpstr>
      <vt:lpstr>ср_сф!Заголовки_для_печати</vt:lpstr>
      <vt:lpstr>Z2M_2_445!Область_печати</vt:lpstr>
      <vt:lpstr>відхилення!Область_печати</vt:lpstr>
      <vt:lpstr>райбюджет!Область_печати</vt:lpstr>
      <vt:lpstr>район!Область_печати</vt:lpstr>
      <vt:lpstr>ср_зф!Область_печати</vt:lpstr>
      <vt:lpstr>ср_зф_трансферти!Область_печати</vt:lpstr>
      <vt:lpstr>ср_сф!Область_печати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2026-01-23T07:38:35Z</dcterms:modified>
</cp:coreProperties>
</file>